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975EE1D9-2C5C-4DDB-8B88-0E3F73F8E321}"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2" l="1"/>
  <c r="G202" i="2"/>
  <c r="G192" i="2"/>
  <c r="G148" i="2"/>
  <c r="D95" i="2" l="1"/>
  <c r="H289" i="2" l="1"/>
  <c r="G289" i="2"/>
  <c r="G288" i="2" s="1"/>
  <c r="G287" i="2" s="1"/>
  <c r="G286" i="2" s="1"/>
  <c r="F289" i="2"/>
  <c r="E289" i="2"/>
  <c r="E288" i="2" s="1"/>
  <c r="E287" i="2" s="1"/>
  <c r="E286" i="2" s="1"/>
  <c r="D289" i="2"/>
  <c r="H288" i="2"/>
  <c r="H287" i="2" s="1"/>
  <c r="H286" i="2" s="1"/>
  <c r="F288" i="2"/>
  <c r="D288" i="2"/>
  <c r="D287" i="2" s="1"/>
  <c r="D286" i="2" s="1"/>
  <c r="F287" i="2"/>
  <c r="F286" i="2"/>
  <c r="F285" i="2" s="1"/>
  <c r="F284" i="2" s="1"/>
  <c r="H277" i="2"/>
  <c r="H272" i="2" s="1"/>
  <c r="H15" i="2" s="1"/>
  <c r="G277" i="2"/>
  <c r="F277" i="2"/>
  <c r="E277" i="2"/>
  <c r="D277" i="2"/>
  <c r="D272" i="2" s="1"/>
  <c r="D15" i="2" s="1"/>
  <c r="H273" i="2"/>
  <c r="G273" i="2"/>
  <c r="F273" i="2"/>
  <c r="E273" i="2"/>
  <c r="D273" i="2"/>
  <c r="G272" i="2"/>
  <c r="F272" i="2"/>
  <c r="F15" i="2" s="1"/>
  <c r="H268" i="2"/>
  <c r="G268" i="2"/>
  <c r="F268" i="2"/>
  <c r="E268" i="2"/>
  <c r="D268" i="2"/>
  <c r="H267" i="2"/>
  <c r="H266" i="2" s="1"/>
  <c r="H265" i="2" s="1"/>
  <c r="G267" i="2"/>
  <c r="F267" i="2"/>
  <c r="F266" i="2" s="1"/>
  <c r="F265" i="2" s="1"/>
  <c r="E267" i="2"/>
  <c r="D267" i="2"/>
  <c r="D266" i="2" s="1"/>
  <c r="D265" i="2" s="1"/>
  <c r="G266" i="2"/>
  <c r="G265" i="2" s="1"/>
  <c r="E266" i="2"/>
  <c r="E265" i="2" s="1"/>
  <c r="E14" i="2" s="1"/>
  <c r="H258" i="2"/>
  <c r="H254" i="2" s="1"/>
  <c r="H253" i="2" s="1"/>
  <c r="H252" i="2" s="1"/>
  <c r="H13" i="2" s="1"/>
  <c r="G258" i="2"/>
  <c r="G254" i="2" s="1"/>
  <c r="G253" i="2" s="1"/>
  <c r="G252" i="2" s="1"/>
  <c r="G13" i="2" s="1"/>
  <c r="F258" i="2"/>
  <c r="F254" i="2" s="1"/>
  <c r="F253" i="2" s="1"/>
  <c r="F252" i="2" s="1"/>
  <c r="F13" i="2" s="1"/>
  <c r="E258" i="2"/>
  <c r="D258" i="2"/>
  <c r="D254" i="2" s="1"/>
  <c r="D253" i="2" s="1"/>
  <c r="D252" i="2" s="1"/>
  <c r="D13" i="2" s="1"/>
  <c r="E254" i="2"/>
  <c r="E253" i="2" s="1"/>
  <c r="E252" i="2" s="1"/>
  <c r="E13" i="2" s="1"/>
  <c r="H251" i="2"/>
  <c r="H19" i="2" s="1"/>
  <c r="G251" i="2"/>
  <c r="G19" i="2" s="1"/>
  <c r="F251" i="2"/>
  <c r="F19" i="2" s="1"/>
  <c r="E251" i="2"/>
  <c r="D251" i="2"/>
  <c r="D19" i="2" s="1"/>
  <c r="H241" i="2"/>
  <c r="G241" i="2"/>
  <c r="F241" i="2"/>
  <c r="E241" i="2"/>
  <c r="D241" i="2"/>
  <c r="H236" i="2"/>
  <c r="G236" i="2"/>
  <c r="F236" i="2"/>
  <c r="E236" i="2"/>
  <c r="D236" i="2"/>
  <c r="H233" i="2"/>
  <c r="G233" i="2"/>
  <c r="F233" i="2"/>
  <c r="E233" i="2"/>
  <c r="D233" i="2"/>
  <c r="H230" i="2"/>
  <c r="G230" i="2"/>
  <c r="F230" i="2"/>
  <c r="E230" i="2"/>
  <c r="D230" i="2"/>
  <c r="H224" i="2"/>
  <c r="G224" i="2"/>
  <c r="H218" i="2"/>
  <c r="G218" i="2"/>
  <c r="F218" i="2"/>
  <c r="E218" i="2"/>
  <c r="D218" i="2"/>
  <c r="H213" i="2"/>
  <c r="G213" i="2"/>
  <c r="F213" i="2"/>
  <c r="E213" i="2"/>
  <c r="D213" i="2"/>
  <c r="H207" i="2"/>
  <c r="G207" i="2"/>
  <c r="F207" i="2"/>
  <c r="E207" i="2"/>
  <c r="D207" i="2"/>
  <c r="H204" i="2"/>
  <c r="G204" i="2"/>
  <c r="F204" i="2"/>
  <c r="F201" i="2" s="1"/>
  <c r="E204" i="2"/>
  <c r="D204" i="2"/>
  <c r="D201" i="2" s="1"/>
  <c r="E201" i="2"/>
  <c r="H196" i="2"/>
  <c r="G196" i="2"/>
  <c r="F196" i="2"/>
  <c r="E196" i="2"/>
  <c r="D196" i="2"/>
  <c r="H191" i="2"/>
  <c r="G191" i="2"/>
  <c r="F191" i="2"/>
  <c r="E191" i="2"/>
  <c r="D191" i="2"/>
  <c r="H181" i="2"/>
  <c r="H180" i="2" s="1"/>
  <c r="G181" i="2"/>
  <c r="G180" i="2" s="1"/>
  <c r="F180" i="2"/>
  <c r="E180" i="2"/>
  <c r="D180" i="2"/>
  <c r="H175" i="2"/>
  <c r="G175" i="2"/>
  <c r="F175" i="2"/>
  <c r="E175" i="2"/>
  <c r="D175" i="2"/>
  <c r="H171" i="2"/>
  <c r="G171" i="2"/>
  <c r="F171" i="2"/>
  <c r="E171" i="2"/>
  <c r="D171" i="2"/>
  <c r="H166" i="2"/>
  <c r="G166" i="2"/>
  <c r="F166" i="2"/>
  <c r="E166" i="2"/>
  <c r="D166" i="2"/>
  <c r="H162" i="2"/>
  <c r="G162" i="2"/>
  <c r="G161" i="2" s="1"/>
  <c r="F162" i="2"/>
  <c r="E162" i="2"/>
  <c r="D162" i="2"/>
  <c r="D161" i="2" s="1"/>
  <c r="H161" i="2"/>
  <c r="H156" i="2"/>
  <c r="G156" i="2"/>
  <c r="F156" i="2"/>
  <c r="E156" i="2"/>
  <c r="D156" i="2"/>
  <c r="H150" i="2"/>
  <c r="G150" i="2"/>
  <c r="F150" i="2"/>
  <c r="E150" i="2"/>
  <c r="D150" i="2"/>
  <c r="H147" i="2"/>
  <c r="G147" i="2"/>
  <c r="F147" i="2"/>
  <c r="E147" i="2"/>
  <c r="D147" i="2"/>
  <c r="H144" i="2"/>
  <c r="G144" i="2"/>
  <c r="F144" i="2"/>
  <c r="E144" i="2"/>
  <c r="D144" i="2"/>
  <c r="H139" i="2"/>
  <c r="G139" i="2"/>
  <c r="F139" i="2"/>
  <c r="E139" i="2"/>
  <c r="D139" i="2"/>
  <c r="H133" i="2"/>
  <c r="G133" i="2"/>
  <c r="F133" i="2"/>
  <c r="F132" i="2" s="1"/>
  <c r="E133" i="2"/>
  <c r="D133" i="2"/>
  <c r="H129" i="2"/>
  <c r="G129" i="2"/>
  <c r="F129" i="2"/>
  <c r="E129" i="2"/>
  <c r="D129" i="2"/>
  <c r="H126" i="2"/>
  <c r="G126" i="2"/>
  <c r="F126" i="2"/>
  <c r="E126" i="2"/>
  <c r="D126" i="2"/>
  <c r="H123" i="2"/>
  <c r="G123" i="2"/>
  <c r="F123" i="2"/>
  <c r="E123" i="2"/>
  <c r="D123" i="2"/>
  <c r="H120" i="2"/>
  <c r="G120" i="2"/>
  <c r="F120" i="2"/>
  <c r="E120" i="2"/>
  <c r="D120" i="2"/>
  <c r="H117" i="2"/>
  <c r="G117" i="2"/>
  <c r="F117" i="2"/>
  <c r="E117" i="2"/>
  <c r="D117" i="2"/>
  <c r="H114" i="2"/>
  <c r="G114" i="2"/>
  <c r="F114" i="2"/>
  <c r="E114" i="2"/>
  <c r="D114" i="2"/>
  <c r="H111" i="2"/>
  <c r="G111" i="2"/>
  <c r="F111" i="2"/>
  <c r="E111" i="2"/>
  <c r="D111" i="2"/>
  <c r="H108" i="2"/>
  <c r="G108" i="2"/>
  <c r="F108" i="2"/>
  <c r="E108" i="2"/>
  <c r="D108" i="2"/>
  <c r="H99" i="2"/>
  <c r="H98" i="2" s="1"/>
  <c r="G99" i="2"/>
  <c r="G98" i="2" s="1"/>
  <c r="F99" i="2"/>
  <c r="F98" i="2" s="1"/>
  <c r="E99" i="2"/>
  <c r="E98" i="2" s="1"/>
  <c r="D99" i="2"/>
  <c r="D98" i="2" s="1"/>
  <c r="D91" i="2" s="1"/>
  <c r="H95" i="2"/>
  <c r="G95" i="2"/>
  <c r="F95" i="2"/>
  <c r="E95" i="2"/>
  <c r="H80" i="2"/>
  <c r="H79" i="2" s="1"/>
  <c r="G80" i="2"/>
  <c r="G79" i="2" s="1"/>
  <c r="G78" i="2" s="1"/>
  <c r="G17" i="2" s="1"/>
  <c r="F80" i="2"/>
  <c r="F79" i="2" s="1"/>
  <c r="E80" i="2"/>
  <c r="E79" i="2" s="1"/>
  <c r="D80" i="2"/>
  <c r="D79" i="2" s="1"/>
  <c r="H75" i="2"/>
  <c r="H16" i="2" s="1"/>
  <c r="G75" i="2"/>
  <c r="F75" i="2"/>
  <c r="F16" i="2" s="1"/>
  <c r="E75" i="2"/>
  <c r="E16" i="2" s="1"/>
  <c r="D75" i="2"/>
  <c r="H73" i="2"/>
  <c r="G73" i="2"/>
  <c r="G72" i="2" s="1"/>
  <c r="G12" i="2" s="1"/>
  <c r="F73" i="2"/>
  <c r="F72" i="2" s="1"/>
  <c r="F12" i="2" s="1"/>
  <c r="E73" i="2"/>
  <c r="E72" i="2" s="1"/>
  <c r="E12" i="2" s="1"/>
  <c r="D73" i="2"/>
  <c r="D72" i="2" s="1"/>
  <c r="D12" i="2" s="1"/>
  <c r="H72" i="2"/>
  <c r="H12" i="2" s="1"/>
  <c r="H69" i="2"/>
  <c r="G69" i="2"/>
  <c r="F69" i="2"/>
  <c r="E69" i="2"/>
  <c r="D69" i="2"/>
  <c r="H61" i="2"/>
  <c r="G61" i="2"/>
  <c r="F61" i="2"/>
  <c r="E61" i="2"/>
  <c r="D61" i="2"/>
  <c r="H59" i="2"/>
  <c r="G59" i="2"/>
  <c r="F59" i="2"/>
  <c r="E59" i="2"/>
  <c r="D59" i="2"/>
  <c r="H37" i="2"/>
  <c r="G37" i="2"/>
  <c r="F37" i="2"/>
  <c r="E37" i="2"/>
  <c r="D37" i="2"/>
  <c r="H35" i="2"/>
  <c r="G35" i="2"/>
  <c r="F35" i="2"/>
  <c r="E35" i="2"/>
  <c r="D35" i="2"/>
  <c r="H25" i="2"/>
  <c r="G25" i="2"/>
  <c r="F25" i="2"/>
  <c r="E25" i="2"/>
  <c r="D25" i="2"/>
  <c r="E19" i="2"/>
  <c r="G16" i="2"/>
  <c r="D16" i="2"/>
  <c r="G15" i="2"/>
  <c r="F109" i="1"/>
  <c r="E109" i="1"/>
  <c r="D109" i="1"/>
  <c r="C109" i="1"/>
  <c r="C108" i="1" s="1"/>
  <c r="C107" i="1" s="1"/>
  <c r="E108" i="1"/>
  <c r="D108" i="1"/>
  <c r="D107" i="1" s="1"/>
  <c r="F104" i="1"/>
  <c r="E104" i="1"/>
  <c r="D104" i="1"/>
  <c r="C104" i="1"/>
  <c r="F100" i="1"/>
  <c r="E100" i="1"/>
  <c r="D100" i="1"/>
  <c r="C100" i="1"/>
  <c r="F97" i="1"/>
  <c r="F96" i="1" s="1"/>
  <c r="E97" i="1"/>
  <c r="D97" i="1"/>
  <c r="C97" i="1"/>
  <c r="C96" i="1" s="1"/>
  <c r="E96" i="1"/>
  <c r="D96" i="1"/>
  <c r="F94" i="1"/>
  <c r="E94" i="1"/>
  <c r="D94" i="1"/>
  <c r="C94" i="1"/>
  <c r="F92" i="1"/>
  <c r="E92" i="1"/>
  <c r="D92" i="1"/>
  <c r="D91" i="1" s="1"/>
  <c r="C92" i="1"/>
  <c r="C91" i="1" s="1"/>
  <c r="F91" i="1"/>
  <c r="E91" i="1"/>
  <c r="F82" i="1"/>
  <c r="E82" i="1"/>
  <c r="D82" i="1"/>
  <c r="C82" i="1"/>
  <c r="F69" i="1"/>
  <c r="E69" i="1"/>
  <c r="D69" i="1"/>
  <c r="D68" i="1" s="1"/>
  <c r="D67" i="1" s="1"/>
  <c r="C69" i="1"/>
  <c r="C68" i="1" s="1"/>
  <c r="C67" i="1" s="1"/>
  <c r="F65" i="1"/>
  <c r="E65" i="1"/>
  <c r="D65" i="1"/>
  <c r="C65" i="1"/>
  <c r="F60" i="1"/>
  <c r="E60" i="1"/>
  <c r="D60" i="1"/>
  <c r="D59" i="1" s="1"/>
  <c r="C60" i="1"/>
  <c r="C59" i="1" s="1"/>
  <c r="F57" i="1"/>
  <c r="E57" i="1"/>
  <c r="D57" i="1"/>
  <c r="C57" i="1"/>
  <c r="F55" i="1"/>
  <c r="E55" i="1"/>
  <c r="E54" i="1" s="1"/>
  <c r="D55" i="1"/>
  <c r="D54" i="1" s="1"/>
  <c r="C55" i="1"/>
  <c r="C54" i="1" s="1"/>
  <c r="F30" i="1"/>
  <c r="E30" i="1"/>
  <c r="D30" i="1"/>
  <c r="D29" i="1" s="1"/>
  <c r="C30" i="1"/>
  <c r="C29" i="1" s="1"/>
  <c r="F25" i="1"/>
  <c r="E25" i="1"/>
  <c r="D25" i="1"/>
  <c r="C25" i="1"/>
  <c r="F17" i="1"/>
  <c r="E17" i="1"/>
  <c r="D17" i="1"/>
  <c r="D16" i="1" s="1"/>
  <c r="C17" i="1"/>
  <c r="C16" i="1" s="1"/>
  <c r="F10" i="1"/>
  <c r="E10" i="1"/>
  <c r="D10" i="1"/>
  <c r="C10" i="1"/>
  <c r="E132" i="2" l="1"/>
  <c r="F223" i="2"/>
  <c r="F222" i="2" s="1"/>
  <c r="E223" i="2"/>
  <c r="E222" i="2" s="1"/>
  <c r="D223" i="2"/>
  <c r="D222" i="2" s="1"/>
  <c r="F161" i="2"/>
  <c r="E161" i="2"/>
  <c r="E143" i="2" s="1"/>
  <c r="E272" i="2"/>
  <c r="E15" i="2" s="1"/>
  <c r="D53" i="1"/>
  <c r="F54" i="1"/>
  <c r="E59" i="1"/>
  <c r="E53" i="1" s="1"/>
  <c r="C103" i="1"/>
  <c r="F108" i="1"/>
  <c r="F59" i="1"/>
  <c r="F68" i="1"/>
  <c r="D103" i="1"/>
  <c r="E68" i="1"/>
  <c r="E29" i="1"/>
  <c r="D15" i="1"/>
  <c r="E107" i="1"/>
  <c r="E103" i="1" s="1"/>
  <c r="F29" i="1"/>
  <c r="C15" i="1"/>
  <c r="C53" i="1"/>
  <c r="C9" i="1" s="1"/>
  <c r="F53" i="1"/>
  <c r="G285" i="2"/>
  <c r="G284" i="2" s="1"/>
  <c r="G283" i="2"/>
  <c r="G282" i="2" s="1"/>
  <c r="G281" i="2" s="1"/>
  <c r="D283" i="2"/>
  <c r="D282" i="2" s="1"/>
  <c r="D281" i="2" s="1"/>
  <c r="D285" i="2"/>
  <c r="D284" i="2" s="1"/>
  <c r="D14" i="2"/>
  <c r="D264" i="2"/>
  <c r="D263" i="2" s="1"/>
  <c r="E78" i="2"/>
  <c r="E17" i="2" s="1"/>
  <c r="E18" i="2"/>
  <c r="H283" i="2"/>
  <c r="H282" i="2" s="1"/>
  <c r="H281" i="2" s="1"/>
  <c r="H285" i="2"/>
  <c r="H284" i="2" s="1"/>
  <c r="E107" i="2"/>
  <c r="D78" i="2"/>
  <c r="D17" i="2" s="1"/>
  <c r="D18" i="2"/>
  <c r="E285" i="2"/>
  <c r="E284" i="2" s="1"/>
  <c r="E283" i="2"/>
  <c r="E282" i="2" s="1"/>
  <c r="E281" i="2" s="1"/>
  <c r="F179" i="2"/>
  <c r="E91" i="2"/>
  <c r="E90" i="2" s="1"/>
  <c r="F283" i="2"/>
  <c r="F282" i="2" s="1"/>
  <c r="F281" i="2" s="1"/>
  <c r="F91" i="2"/>
  <c r="E264" i="2"/>
  <c r="E263" i="2" s="1"/>
  <c r="H18" i="2"/>
  <c r="H78" i="2"/>
  <c r="H17" i="2" s="1"/>
  <c r="G18" i="2"/>
  <c r="H24" i="2"/>
  <c r="H10" i="2" s="1"/>
  <c r="H223" i="2"/>
  <c r="H222" i="2" s="1"/>
  <c r="G223" i="2"/>
  <c r="G222" i="2" s="1"/>
  <c r="H201" i="2"/>
  <c r="H179" i="2" s="1"/>
  <c r="H143" i="2"/>
  <c r="H132" i="2"/>
  <c r="H107" i="2" s="1"/>
  <c r="F143" i="2"/>
  <c r="F107" i="2"/>
  <c r="F14" i="2"/>
  <c r="F264" i="2"/>
  <c r="F263" i="2" s="1"/>
  <c r="E179" i="2"/>
  <c r="D132" i="2"/>
  <c r="D107" i="2" s="1"/>
  <c r="D90" i="2" s="1"/>
  <c r="E24" i="2"/>
  <c r="E10" i="2" s="1"/>
  <c r="D24" i="2"/>
  <c r="D10" i="2" s="1"/>
  <c r="F24" i="2"/>
  <c r="F10" i="2" s="1"/>
  <c r="F16" i="1"/>
  <c r="E16" i="1"/>
  <c r="D179" i="2"/>
  <c r="D143" i="2"/>
  <c r="G264" i="2"/>
  <c r="G263" i="2" s="1"/>
  <c r="G14" i="2"/>
  <c r="H264" i="2"/>
  <c r="H263" i="2" s="1"/>
  <c r="H14" i="2"/>
  <c r="G201" i="2"/>
  <c r="G179" i="2" s="1"/>
  <c r="G143" i="2"/>
  <c r="G132" i="2"/>
  <c r="G107" i="2" s="1"/>
  <c r="G91" i="2"/>
  <c r="H91" i="2"/>
  <c r="G24" i="2"/>
  <c r="G10" i="2" s="1"/>
  <c r="D9" i="1"/>
  <c r="F78" i="2"/>
  <c r="F17" i="2" s="1"/>
  <c r="F18" i="2"/>
  <c r="F90" i="2" l="1"/>
  <c r="F15" i="1"/>
  <c r="F107" i="1"/>
  <c r="E15" i="1"/>
  <c r="E9" i="1" s="1"/>
  <c r="E67" i="1"/>
  <c r="F67" i="1"/>
  <c r="F9" i="1"/>
  <c r="F89" i="2"/>
  <c r="F53" i="2" s="1"/>
  <c r="F45" i="2" s="1"/>
  <c r="F44" i="2" s="1"/>
  <c r="F23" i="2" s="1"/>
  <c r="F22" i="2" s="1"/>
  <c r="D89" i="2"/>
  <c r="D53" i="2" s="1"/>
  <c r="D45" i="2" s="1"/>
  <c r="D44" i="2" s="1"/>
  <c r="D23" i="2" s="1"/>
  <c r="D22" i="2" s="1"/>
  <c r="E89" i="2"/>
  <c r="E53" i="2" s="1"/>
  <c r="E45" i="2" s="1"/>
  <c r="E44" i="2" s="1"/>
  <c r="E23" i="2" s="1"/>
  <c r="E22" i="2" s="1"/>
  <c r="D11" i="2"/>
  <c r="D9" i="2" s="1"/>
  <c r="D8" i="2" s="1"/>
  <c r="H90" i="2"/>
  <c r="H89" i="2" s="1"/>
  <c r="H53" i="2" s="1"/>
  <c r="H45" i="2" s="1"/>
  <c r="H44" i="2" s="1"/>
  <c r="H87" i="2" s="1"/>
  <c r="G90" i="2"/>
  <c r="G89" i="2" s="1"/>
  <c r="G53" i="2" s="1"/>
  <c r="G45" i="2" s="1"/>
  <c r="G44" i="2" s="1"/>
  <c r="G87" i="2" s="1"/>
  <c r="F87" i="2"/>
  <c r="D21" i="2"/>
  <c r="D20" i="2" s="1"/>
  <c r="F11" i="2" l="1"/>
  <c r="F103" i="1"/>
  <c r="D87" i="2"/>
  <c r="E11" i="2"/>
  <c r="E21" i="2" s="1"/>
  <c r="E20" i="2" s="1"/>
  <c r="E87" i="2"/>
  <c r="H11" i="2"/>
  <c r="H9" i="2" s="1"/>
  <c r="H8" i="2" s="1"/>
  <c r="H23" i="2"/>
  <c r="H22" i="2" s="1"/>
  <c r="G11" i="2"/>
  <c r="G9" i="2" s="1"/>
  <c r="G8" i="2" s="1"/>
  <c r="G23" i="2"/>
  <c r="G22" i="2" s="1"/>
  <c r="F9" i="2"/>
  <c r="F8" i="2" s="1"/>
  <c r="F21" i="2"/>
  <c r="F20" i="2" s="1"/>
  <c r="E9" i="2" l="1"/>
  <c r="E8" i="2" s="1"/>
  <c r="H21" i="2"/>
  <c r="H20" i="2" s="1"/>
  <c r="G21" i="2"/>
  <c r="G20" i="2" s="1"/>
  <c r="C111" i="1"/>
  <c r="C8" i="1" s="1"/>
  <c r="C233" i="2" l="1"/>
  <c r="C224" i="2"/>
  <c r="C213" i="2"/>
  <c r="C191" i="2"/>
  <c r="C181" i="2"/>
  <c r="C180" i="2" s="1"/>
  <c r="C139" i="2"/>
  <c r="C37" i="2"/>
  <c r="D111" i="1"/>
  <c r="D8" i="1" s="1"/>
  <c r="E111" i="1"/>
  <c r="F111" i="1"/>
  <c r="C289" i="2"/>
  <c r="C288" i="2" s="1"/>
  <c r="C287" i="2" s="1"/>
  <c r="C286" i="2" s="1"/>
  <c r="C277" i="2"/>
  <c r="C273" i="2"/>
  <c r="C268" i="2"/>
  <c r="C267" i="2"/>
  <c r="C266" i="2" s="1"/>
  <c r="C265" i="2" s="1"/>
  <c r="C264" i="2" s="1"/>
  <c r="C263" i="2" s="1"/>
  <c r="C258" i="2"/>
  <c r="C254" i="2" s="1"/>
  <c r="C253" i="2" s="1"/>
  <c r="C251" i="2"/>
  <c r="C19" i="2" s="1"/>
  <c r="C241" i="2"/>
  <c r="C236" i="2"/>
  <c r="C230" i="2"/>
  <c r="C218" i="2"/>
  <c r="C207" i="2"/>
  <c r="C204" i="2"/>
  <c r="C196" i="2"/>
  <c r="C175" i="2"/>
  <c r="C171" i="2"/>
  <c r="C166" i="2"/>
  <c r="C162" i="2"/>
  <c r="C156"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F8" i="1" l="1"/>
  <c r="E8" i="1"/>
  <c r="C223" i="2"/>
  <c r="C222" i="2" s="1"/>
  <c r="C201" i="2"/>
  <c r="C179" i="2" s="1"/>
  <c r="C132" i="2"/>
  <c r="C107" i="2" s="1"/>
  <c r="C272" i="2"/>
  <c r="C15" i="2" s="1"/>
  <c r="C161" i="2"/>
  <c r="C143" i="2" s="1"/>
  <c r="C14" i="2"/>
  <c r="C252" i="2"/>
  <c r="C13" i="2" s="1"/>
  <c r="C285" i="2"/>
  <c r="C284" i="2" s="1"/>
  <c r="C283" i="2"/>
  <c r="C282" i="2" s="1"/>
  <c r="C281" i="2" s="1"/>
  <c r="C24" i="2"/>
  <c r="C10" i="2" s="1"/>
  <c r="C91" i="2"/>
  <c r="C18" i="2"/>
  <c r="C90" i="2" l="1"/>
  <c r="C89" i="2" s="1"/>
  <c r="C53" i="2" s="1"/>
  <c r="C45" i="2" s="1"/>
  <c r="C44" i="2" s="1"/>
  <c r="C87" i="2" s="1"/>
  <c r="C11" i="2" l="1"/>
  <c r="C23" i="2"/>
  <c r="C22" i="2" s="1"/>
  <c r="C21" i="2" l="1"/>
  <c r="C20" i="2" s="1"/>
  <c r="C9" i="2"/>
  <c r="C8" i="2" s="1"/>
</calcChain>
</file>

<file path=xl/sharedStrings.xml><?xml version="1.0" encoding="utf-8"?>
<sst xmlns="http://schemas.openxmlformats.org/spreadsheetml/2006/main" count="657" uniqueCount="532">
  <si>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</si>
  <si>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</si>
  <si>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</si>
  <si>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</si>
  <si>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</si>
  <si>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</si>
  <si>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</si>
  <si>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</si>
  <si>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</si>
  <si>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</si>
  <si>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</si>
  <si>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</si>
  <si>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</si>
  <si>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</si>
  <si>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</si>
  <si>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</si>
  <si>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</si>
  <si>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</si>
  <si>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</si>
  <si>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</si>
  <si>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</si>
  <si>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</si>
  <si>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</si>
  <si>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</si>
  <si>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</si>
  <si>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</si>
  <si>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</si>
  <si>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</si>
  <si>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</si>
  <si>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</si>
  <si>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</si>
  <si>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</si>
  <si>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</si>
  <si>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</si>
  <si>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</si>
  <si>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</si>
  <si>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</si>
  <si>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</si>
  <si>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</si>
  <si>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</si>
  <si>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</si>
  <si>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</si>
  <si>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</si>
  <si>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</si>
  <si>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</si>
  <si>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</si>
  <si>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</si>
  <si>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</si>
  <si>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</si>
  <si>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</si>
  <si>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</si>
  <si>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</si>
  <si>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</si>
  <si>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</si>
  <si>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</si>
  <si>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</si>
  <si>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</si>
  <si>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</si>
  <si>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</si>
  <si>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</si>
  <si>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</si>
  <si>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</si>
  <si>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</si>
  <si>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</si>
  <si>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</si>
  <si>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</si>
  <si>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</si>
  <si>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</si>
  <si>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</si>
  <si>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</si>
  <si>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</si>
  <si>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</si>
  <si>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</si>
  <si>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</si>
  <si>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</si>
  <si>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</si>
  <si>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</si>
  <si>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</si>
  <si>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</si>
  <si>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</si>
  <si>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</si>
  <si>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</si>
  <si>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</si>
  <si>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</si>
  <si>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</si>
  <si>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</si>
  <si>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</si>
  <si>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</si>
  <si>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</si>
  <si>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</si>
  <si>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</si>
  <si>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</si>
  <si>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</si>
  <si>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</si>
  <si>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</si>
  <si>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</si>
  <si>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</si>
  <si>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</si>
  <si>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</si>
  <si>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</si>
  <si>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</si>
  <si>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</si>
  <si>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</si>
  <si>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</si>
  <si>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</si>
  <si>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</si>
  <si>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</si>
  <si>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</si>
  <si>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</si>
  <si>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</si>
  <si>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</si>
  <si>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</si>
  <si>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</si>
  <si>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</si>
  <si>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</si>
  <si>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</si>
  <si>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</si>
  <si>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</si>
  <si>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</si>
  <si>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</si>
  <si>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</si>
  <si>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</si>
  <si>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</si>
  <si>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</si>
  <si>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</si>
  <si>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</si>
  <si>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</si>
  <si>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</si>
  <si>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</si>
  <si>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</si>
  <si>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</si>
  <si>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</si>
  <si>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</si>
  <si>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</si>
  <si>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</si>
  <si>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</si>
  <si>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</si>
  <si>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</si>
  <si>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</si>
  <si>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</si>
  <si>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</si>
  <si>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</si>
  <si>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</si>
  <si>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</si>
  <si>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</si>
  <si>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</si>
  <si>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</si>
  <si>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</si>
  <si>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</si>
  <si>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</si>
  <si>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</si>
  <si>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</si>
  <si>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</si>
  <si>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</si>
  <si>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</si>
  <si>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</si>
  <si>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</si>
  <si>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</si>
  <si>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</si>
  <si>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</si>
  <si>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</si>
  <si>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</si>
  <si>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</si>
  <si>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</si>
  <si>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</si>
  <si>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</si>
  <si>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</si>
  <si>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</si>
  <si>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</si>
  <si>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</si>
  <si>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</si>
  <si>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</si>
  <si>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</si>
  <si>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</si>
  <si>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</si>
  <si>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</si>
  <si>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</si>
  <si>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</si>
  <si>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</si>
  <si>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</si>
  <si>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</si>
  <si>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</si>
  <si>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</si>
  <si>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</si>
  <si>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</si>
  <si>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</si>
  <si>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</si>
  <si>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</si>
  <si>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</si>
  <si>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</si>
  <si>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</si>
  <si>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</si>
  <si>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</si>
  <si>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</si>
  <si>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</si>
  <si>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</si>
  <si>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</si>
  <si>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</si>
  <si>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</si>
  <si>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</si>
  <si>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</si>
  <si>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</si>
  <si>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</si>
  <si>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</si>
  <si>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</si>
  <si>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</si>
  <si>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</si>
  <si>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</si>
  <si>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</si>
  <si>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</si>
  <si>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</si>
  <si>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</si>
  <si>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</si>
  <si>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</si>
  <si>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</si>
  <si>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</si>
  <si>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</si>
  <si>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</si>
  <si>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</si>
  <si>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</si>
  <si>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</si>
  <si>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</si>
  <si>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</si>
  <si>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</si>
  <si>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</si>
  <si>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</si>
  <si>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</si>
  <si>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</si>
  <si>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</si>
  <si>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</si>
  <si>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</si>
  <si>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</si>
  <si>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</si>
  <si>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</si>
  <si>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</si>
  <si>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</si>
  <si>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</si>
  <si>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</si>
  <si>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</si>
  <si>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</si>
  <si>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</si>
  <si>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</si>
  <si>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</si>
  <si>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</si>
  <si>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</si>
  <si>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</si>
  <si>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</si>
  <si>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</si>
  <si>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</si>
  <si>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</si>
  <si>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</si>
  <si>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</si>
  <si>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</si>
  <si>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</si>
  <si>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</si>
  <si>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</si>
  <si>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</si>
  <si>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</si>
  <si>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</si>
  <si>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</si>
  <si>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</si>
  <si>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</si>
  <si>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</si>
  <si>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</si>
  <si>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</si>
  <si>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</si>
  <si>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</si>
  <si>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</si>
  <si>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</si>
  <si>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</si>
  <si>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</si>
  <si>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</si>
  <si>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</si>
  <si>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</si>
  <si>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</si>
  <si>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</si>
  <si>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</si>
  <si>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</si>
  <si>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</si>
  <si>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</si>
  <si>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</si>
  <si>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</si>
  <si>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</si>
  <si>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</si>
  <si>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</si>
  <si>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</si>
  <si>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</si>
  <si>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</si>
  <si>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</si>
  <si>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</si>
  <si>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</si>
  <si>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</si>
  <si>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</si>
  <si>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</si>
  <si>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</si>
  <si>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</si>
  <si>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</si>
  <si>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</si>
  <si>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</si>
  <si>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</si>
  <si>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</si>
  <si>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</si>
  <si>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</si>
  <si>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</si>
  <si>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</si>
  <si>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</si>
  <si>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</si>
  <si>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</si>
  <si>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</si>
  <si>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</si>
  <si>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</si>
  <si>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</si>
  <si>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</si>
  <si>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</si>
  <si>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</si>
  <si>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</si>
  <si>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</si>
  <si>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</si>
  <si>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</si>
  <si>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</si>
  <si>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</si>
  <si>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</si>
  <si>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</si>
  <si>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</si>
  <si>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</si>
  <si>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</si>
  <si>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</si>
  <si>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</si>
  <si>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</si>
  <si>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</si>
  <si>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</si>
  <si>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</si>
  <si>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</si>
  <si>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</si>
  <si>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</si>
  <si>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</si>
  <si>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</si>
  <si>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</si>
  <si>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</si>
  <si>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</si>
  <si>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</si>
  <si>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</si>
  <si>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</si>
  <si>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</si>
  <si>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</si>
  <si>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</si>
  <si>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</si>
  <si>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</si>
  <si>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</si>
  <si>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</si>
  <si>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</si>
  <si>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</si>
  <si>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</si>
  <si>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</si>
  <si>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</si>
  <si>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</si>
  <si>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</si>
  <si>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</si>
  <si>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</si>
  <si>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</si>
  <si>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</si>
  <si>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</si>
  <si>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</si>
  <si>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</si>
  <si>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</si>
  <si>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</si>
  <si>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</si>
  <si>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</si>
  <si>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</si>
  <si>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</si>
  <si>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</si>
  <si>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</si>
  <si>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</si>
  <si>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</si>
  <si>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</si>
  <si>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</si>
  <si>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</si>
  <si>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</si>
  <si>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</si>
  <si>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</si>
  <si>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</si>
  <si>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</si>
  <si>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</si>
  <si>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</si>
  <si>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</si>
  <si>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</si>
  <si>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</si>
  <si>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</si>
  <si>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</si>
  <si>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</si>
  <si>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</si>
  <si>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</si>
  <si>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</si>
  <si>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</si>
  <si>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</si>
  <si>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</si>
  <si>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</si>
  <si>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</si>
  <si>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</si>
  <si>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</si>
  <si>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</si>
  <si>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</si>
  <si>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</si>
  <si>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</si>
  <si>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</si>
  <si>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</si>
  <si>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</si>
  <si>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</si>
  <si>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</si>
  <si>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</si>
  <si>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</si>
  <si>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</si>
  <si>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</si>
  <si>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</si>
  <si>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</si>
  <si>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</si>
  <si>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</si>
  <si>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</si>
  <si>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</si>
  <si>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</si>
  <si>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</si>
  <si>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</si>
  <si>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</si>
  <si>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</si>
  <si>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</si>
  <si>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</si>
  <si>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</si>
  <si>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</si>
  <si>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</si>
  <si>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</si>
  <si>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</si>
  <si>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</si>
  <si>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</si>
  <si>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</si>
  <si>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</si>
  <si>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</si>
  <si>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</si>
  <si>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</si>
  <si>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</si>
  <si>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</si>
  <si>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</si>
  <si>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</si>
  <si>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</si>
  <si>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</si>
  <si>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</si>
  <si>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</si>
  <si>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</si>
  <si>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</si>
  <si>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</si>
  <si>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</si>
  <si>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</si>
  <si>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</si>
  <si>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</si>
  <si>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</si>
  <si>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</si>
  <si>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</si>
  <si>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</si>
  <si>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</si>
  <si>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</si>
  <si>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</si>
  <si>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</si>
  <si>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</si>
  <si>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</si>
  <si>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</si>
  <si>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</si>
  <si>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</si>
  <si>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</si>
  <si>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</si>
  <si>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</si>
  <si>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</si>
  <si>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</si>
  <si>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</si>
  <si>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</si>
  <si>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</si>
  <si>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</si>
  <si>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</si>
  <si>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</si>
  <si>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</si>
  <si>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</si>
  <si>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</si>
  <si>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</si>
  <si>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</si>
  <si>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</si>
  <si>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</si>
  <si>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</si>
  <si>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</si>
  <si>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</si>
  <si>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</si>
  <si>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</si>
  <si>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</si>
  <si>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</si>
  <si>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</si>
  <si>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</si>
  <si>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</si>
  <si>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</si>
  <si>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</si>
  <si>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</si>
  <si>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</si>
  <si>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</si>
  <si>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</si>
  <si>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</si>
  <si>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</si>
  <si>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</si>
  <si>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</si>
  <si>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</si>
  <si>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</si>
  <si>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</si>
  <si>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</si>
  <si>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</si>
  <si>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</si>
  <si>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</si>
  <si>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</si>
  <si>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</si>
  <si>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</si>
  <si>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</si>
  <si>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</si>
  <si>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</si>
  <si>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</si>
  <si>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</si>
  <si>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</si>
  <si>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</si>
  <si>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</si>
  <si>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</si>
  <si>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</si>
  <si>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</si>
  <si>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</si>
  <si>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VENITURI MAI 2023</t>
  </si>
  <si>
    <t>CONT DE EXECUTIE CHELTUIELI MAI  2023</t>
  </si>
  <si>
    <t>Prevederi bugetare aprobate la finele perioadei de raportare                               Fila buget nr.  P4950/31.05.2023</t>
  </si>
  <si>
    <t>Prevederi bugetare trimestriale cumulate          Fila buget nr.  P4890/30.05.2023</t>
  </si>
  <si>
    <t>Credite de angajament        Fila buget nr.  P4950/31.05.2023</t>
  </si>
  <si>
    <t>ANAF inregistrat = 0 lei (ian.-mai.2023)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</si>
</sst>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5">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11" fillId="0" borderId="0" xfId="0" applyNumberFormat="1" applyFont="1" applyAlignment="1">
      <alignment vertical="top"/>
    </xf>
    <xf numFmtId="3" fontId="4" fillId="2" borderId="0" xfId="0" applyNumberFormat="1" applyFont="1" applyFill="1"/>
    <xf numFmtId="4" fontId="9" fillId="3"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4" fontId="11" fillId="0" borderId="0" xfId="0" applyNumberFormat="1" applyFont="1"/>
    <xf numFmtId="0" fontId="3" fillId="0" borderId="0" xfId="0" applyFont="1" applyAlignment="1">
      <alignment horizontal="center" wrapText="1"/>
    </xf>
    <xf numFmtId="4" fontId="10" fillId="0" borderId="1" xfId="0" quotePrefix="1" applyNumberFormat="1" applyFont="1" applyBorder="1" applyAlignment="1">
      <alignment horizontal="right"/>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pageSetUpPr fitToPage="1"/>
  </sheetPr>
  <dimension ref="A1:ED157"/>
  <sheetViews>
    <sheetView zoomScaleNormal="100" workbookViewId="0">
      <pane xSplit="3" ySplit="7" topLeftCell="D106" activePane="bottomRight" state="frozen"/>
      <selection activeCell="B2" sqref="B2"/>
      <selection pane="topRight" activeCell="B2" sqref="B2"/>
      <selection pane="bottomLeft" activeCell="B2" sqref="B2"/>
      <selection pane="bottomRight" activeCell="B126" sqref="B126"/>
    </sheetView>
  </sheetViews>
  <sheetFormatPr defaultRowHeight="12.75" x14ac:dyDescent="0.2"/>
  <cols>
    <col min="1" max="1" width="11" style="36" customWidth="1"/>
    <col min="2" max="2" width="59.5703125" style="6" customWidth="1"/>
    <col min="3" max="3" width="16.28515625" style="28" customWidth="1"/>
    <col min="4" max="4" width="15.85546875" style="28" customWidth="1"/>
    <col min="5" max="6" width="18" style="6" customWidth="1"/>
    <col min="7" max="7" width="9.85546875" style="6" customWidth="1"/>
    <col min="8" max="8" width="10.7109375" style="6" customWidth="1"/>
    <col min="9" max="9" width="10" style="6" customWidth="1"/>
    <col min="10" max="10" width="10.28515625" style="6" customWidth="1"/>
    <col min="11" max="11" width="9.5703125" style="6" customWidth="1"/>
    <col min="12" max="12" width="10.7109375" style="6" customWidth="1"/>
    <col min="13" max="13" width="10.140625" style="6" bestFit="1" customWidth="1"/>
    <col min="14" max="14" width="10.5703125" style="6" customWidth="1"/>
    <col min="15" max="15" width="10" style="6" customWidth="1"/>
    <col min="16" max="16" width="10.85546875" style="6" customWidth="1"/>
    <col min="17" max="17" width="10.140625" style="6" customWidth="1"/>
    <col min="18" max="18" width="9.7109375" style="6" customWidth="1"/>
    <col min="19" max="19" width="10.85546875" style="6" customWidth="1"/>
    <col min="20" max="20" width="11.140625" style="6" customWidth="1"/>
    <col min="21" max="21" width="9.140625" style="6"/>
    <col min="22" max="22" width="10.5703125" style="6" customWidth="1"/>
    <col min="23" max="23" width="9.85546875" style="6" customWidth="1"/>
    <col min="24" max="24" width="10.85546875" style="6" customWidth="1"/>
    <col min="25" max="25" width="10.28515625" style="6" customWidth="1"/>
    <col min="26" max="26" width="8.5703125" style="6" customWidth="1"/>
    <col min="27" max="27" width="10.42578125" style="6" customWidth="1"/>
    <col min="28" max="29" width="9.85546875" style="6" customWidth="1"/>
    <col min="30" max="30" width="9.28515625" style="6" customWidth="1"/>
    <col min="31" max="31" width="9" style="6" customWidth="1"/>
    <col min="32" max="32" width="10.42578125" style="6" customWidth="1"/>
    <col min="33" max="33" width="11.28515625" style="6" customWidth="1"/>
    <col min="34" max="34" width="9.85546875" style="6" customWidth="1"/>
    <col min="35" max="35" width="10.42578125" style="6" customWidth="1"/>
    <col min="36" max="36" width="9.7109375" style="6" customWidth="1"/>
    <col min="37" max="37" width="11.140625" style="6" customWidth="1"/>
    <col min="38" max="38" width="10.42578125" style="6" customWidth="1"/>
    <col min="39" max="39" width="10" style="6" customWidth="1"/>
    <col min="40" max="40" width="10.140625" style="6" customWidth="1"/>
    <col min="41" max="41" width="10.7109375" style="6" customWidth="1"/>
    <col min="42" max="42" width="11.140625" style="6" customWidth="1"/>
    <col min="43" max="43" width="9.5703125" style="6" customWidth="1"/>
    <col min="44" max="44" width="11.28515625" style="6" customWidth="1"/>
    <col min="45" max="45" width="11" style="6" customWidth="1"/>
    <col min="46" max="46" width="9.85546875" style="6" customWidth="1"/>
    <col min="47" max="47" width="10.7109375" style="6" customWidth="1"/>
    <col min="48" max="48" width="10.28515625" style="6" customWidth="1"/>
    <col min="49" max="49" width="10.5703125" style="6" customWidth="1"/>
    <col min="50" max="50" width="9.5703125" style="6" customWidth="1"/>
    <col min="51" max="51" width="8.42578125" style="6" customWidth="1"/>
    <col min="52" max="52" width="10.7109375" style="6" customWidth="1"/>
    <col min="53" max="53" width="10.140625" style="6" customWidth="1"/>
    <col min="54" max="54" width="10.7109375" style="6" customWidth="1"/>
    <col min="55" max="55" width="9.85546875" style="6" customWidth="1"/>
    <col min="56" max="56" width="9.7109375" style="6" customWidth="1"/>
    <col min="57" max="57" width="10" style="6" customWidth="1"/>
    <col min="58" max="58" width="11.42578125" style="6" customWidth="1"/>
    <col min="59" max="59" width="10" style="6" customWidth="1"/>
    <col min="60" max="60" width="9.7109375" style="6" customWidth="1"/>
    <col min="61" max="61" width="10" style="6" customWidth="1"/>
    <col min="62" max="62" width="10.7109375" style="6" customWidth="1"/>
    <col min="63" max="63" width="9.28515625" style="6" customWidth="1"/>
    <col min="64" max="64" width="10.7109375" style="6" customWidth="1"/>
    <col min="65" max="65" width="10.140625" style="6" customWidth="1"/>
    <col min="66" max="66" width="10.85546875" style="6" customWidth="1"/>
    <col min="67" max="67" width="11.140625" style="6" customWidth="1"/>
    <col min="68" max="70" width="10.28515625" style="6" customWidth="1"/>
    <col min="71" max="71" width="9.5703125" style="6" customWidth="1"/>
    <col min="72" max="72" width="10.28515625" style="6" customWidth="1"/>
    <col min="73" max="73" width="9.5703125" style="6" customWidth="1"/>
    <col min="74" max="74" width="10.140625" style="6" customWidth="1"/>
    <col min="75" max="75" width="8.85546875" style="6" customWidth="1"/>
    <col min="76" max="76" width="9.42578125" style="6" customWidth="1"/>
    <col min="77" max="77" width="10.28515625" style="6" customWidth="1"/>
    <col min="78" max="78" width="9.85546875" style="6" customWidth="1"/>
    <col min="79" max="79" width="9.5703125" style="6" customWidth="1"/>
    <col min="80" max="80" width="9" style="6" customWidth="1"/>
    <col min="81" max="81" width="9.7109375" style="6" customWidth="1"/>
    <col min="82" max="83" width="10.42578125" style="6" customWidth="1"/>
    <col min="84" max="84" width="10.140625" style="6" customWidth="1"/>
    <col min="85" max="85" width="10.28515625" style="6" customWidth="1"/>
    <col min="86" max="86" width="11.5703125" style="6" customWidth="1"/>
    <col min="87" max="88" width="11.140625" style="6" customWidth="1"/>
    <col min="89" max="89" width="9.85546875" style="6" customWidth="1"/>
    <col min="90" max="90" width="8.5703125" style="6" customWidth="1"/>
    <col min="91" max="91" width="10.28515625" style="6" customWidth="1"/>
    <col min="92" max="92" width="10" style="6" customWidth="1"/>
    <col min="93" max="93" width="9.85546875" style="6" customWidth="1"/>
    <col min="94" max="94" width="10.140625" style="6" customWidth="1"/>
    <col min="95" max="95" width="11.7109375" style="6" customWidth="1"/>
    <col min="96" max="96" width="8.140625" style="6" customWidth="1"/>
    <col min="97" max="97" width="8.5703125" style="6" customWidth="1"/>
    <col min="98" max="98" width="10.140625" style="6" customWidth="1"/>
    <col min="99" max="99" width="11.7109375" style="6" customWidth="1"/>
    <col min="100" max="100" width="9.5703125" style="6" customWidth="1"/>
    <col min="101" max="101" width="9.42578125" style="6" customWidth="1"/>
    <col min="102" max="102" width="12.28515625" style="6" customWidth="1"/>
    <col min="103" max="103" width="11.42578125" style="6" customWidth="1"/>
    <col min="104" max="104" width="11.5703125" style="6" customWidth="1"/>
    <col min="105" max="105" width="11.42578125" style="6" customWidth="1"/>
    <col min="106" max="106" width="14.28515625" style="6" customWidth="1"/>
    <col min="107" max="107" width="10.5703125" style="6" customWidth="1"/>
    <col min="108" max="108" width="11.7109375" style="6" bestFit="1" customWidth="1"/>
    <col min="109" max="109" width="11" style="6" customWidth="1"/>
    <col min="110" max="110" width="12" style="6" customWidth="1"/>
    <col min="111" max="111" width="10.85546875" style="6" customWidth="1"/>
    <col min="112" max="112" width="11.5703125" style="6" customWidth="1"/>
    <col min="113" max="113" width="9.85546875" style="6" customWidth="1"/>
    <col min="114" max="114" width="10.5703125" style="6" customWidth="1"/>
    <col min="115" max="116" width="9.140625" style="6"/>
    <col min="117" max="117" width="10.5703125" style="6" customWidth="1"/>
    <col min="118" max="118" width="9.85546875" style="6" customWidth="1"/>
    <col min="119" max="119" width="10.140625" style="6" customWidth="1"/>
    <col min="120" max="121" width="9.140625" style="6"/>
    <col min="122" max="122" width="10.5703125" style="6" customWidth="1"/>
    <col min="123" max="123" width="10" style="6" customWidth="1"/>
    <col min="124" max="124" width="9.85546875" style="6" customWidth="1"/>
    <col min="125" max="126" width="9.140625" style="6"/>
    <col min="127" max="127" width="10.42578125" style="6" customWidth="1"/>
    <col min="128" max="128" width="9.7109375" style="6" customWidth="1"/>
    <col min="129" max="129" width="10" style="6" customWidth="1"/>
    <col min="130" max="131" width="9.140625" style="6"/>
    <col min="132" max="132" width="10.140625" style="6" customWidth="1"/>
    <col min="133" max="133" width="12.7109375" style="6" bestFit="1" customWidth="1"/>
    <col min="134" max="16384" width="9.140625" style="6"/>
  </cols>
  <sheetData>
    <row r="1" spans="1:134" ht="15" x14ac:dyDescent="0.2">
      <c r="A1" s="115" t="s">
        <v>515</v>
      </c>
    </row>
    <row r="2" spans="1:134" ht="15" x14ac:dyDescent="0.2">
      <c r="B2" s="104" t="s">
        <v>526</v>
      </c>
      <c r="C2" s="94"/>
      <c r="D2" s="94"/>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row>
    <row r="3" spans="1:134" x14ac:dyDescent="0.2">
      <c r="B3" s="1"/>
      <c r="C3" s="94"/>
      <c r="D3" s="94"/>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row>
    <row r="4" spans="1:134" x14ac:dyDescent="0.2">
      <c r="A4" s="2"/>
      <c r="B4" s="3"/>
      <c r="E4" s="28"/>
      <c r="F4" s="28"/>
      <c r="EB4" s="5"/>
    </row>
    <row r="5" spans="1:134" ht="12.75" customHeight="1" x14ac:dyDescent="0.2">
      <c r="E5" s="28"/>
      <c r="F5" s="7" t="s">
        <v>0</v>
      </c>
      <c r="G5" s="131"/>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4"/>
      <c r="DE5" s="134"/>
      <c r="DF5" s="134"/>
      <c r="DG5" s="134"/>
      <c r="DH5" s="134"/>
      <c r="DI5" s="133"/>
      <c r="DJ5" s="133"/>
      <c r="DK5" s="133"/>
      <c r="DL5" s="133"/>
      <c r="DM5" s="133"/>
      <c r="DN5" s="133"/>
      <c r="DO5" s="133"/>
      <c r="DP5" s="133"/>
      <c r="DQ5" s="133"/>
      <c r="DR5" s="133"/>
      <c r="DS5" s="133"/>
      <c r="DT5" s="133"/>
      <c r="DU5" s="133"/>
      <c r="DV5" s="133"/>
      <c r="DW5" s="133"/>
      <c r="DX5" s="133"/>
      <c r="DY5" s="133"/>
      <c r="DZ5" s="133"/>
      <c r="EA5" s="133"/>
      <c r="EB5" s="133"/>
    </row>
    <row r="6" spans="1:134" ht="114.75" x14ac:dyDescent="0.2">
      <c r="A6" s="8" t="s">
        <v>1</v>
      </c>
      <c r="B6" s="8" t="s">
        <v>2</v>
      </c>
      <c r="C6" s="8" t="s">
        <v>528</v>
      </c>
      <c r="D6" s="9" t="s">
        <v>529</v>
      </c>
      <c r="E6" s="8" t="s">
        <v>3</v>
      </c>
      <c r="F6" s="8" t="s">
        <v>4</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row>
    <row r="7" spans="1:134" s="14" customFormat="1" x14ac:dyDescent="0.2">
      <c r="A7" s="11"/>
      <c r="B7" s="12"/>
      <c r="C7" s="93"/>
      <c r="D7" s="93"/>
      <c r="E7" s="93"/>
      <c r="F7" s="9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row>
    <row r="8" spans="1:134" x14ac:dyDescent="0.2">
      <c r="A8" s="95" t="s">
        <v>5</v>
      </c>
      <c r="B8" s="15" t="s">
        <v>6</v>
      </c>
      <c r="C8" s="16">
        <f t="shared" ref="C8:F8" si="0">+C9+C67+C111+C96+C91</f>
        <v>646828260</v>
      </c>
      <c r="D8" s="16">
        <f t="shared" si="0"/>
        <v>348672260</v>
      </c>
      <c r="E8" s="16">
        <f t="shared" si="0"/>
        <v>289289376.04999995</v>
      </c>
      <c r="F8" s="16">
        <f t="shared" si="0"/>
        <v>54194673.43</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28"/>
      <c r="ED8" s="28"/>
    </row>
    <row r="9" spans="1:134" x14ac:dyDescent="0.2">
      <c r="A9" s="95" t="s">
        <v>7</v>
      </c>
      <c r="B9" s="15" t="s">
        <v>8</v>
      </c>
      <c r="C9" s="16">
        <f t="shared" ref="C9:F9" si="1">+C15+C53+C10</f>
        <v>595352000</v>
      </c>
      <c r="D9" s="16">
        <f t="shared" si="1"/>
        <v>297196000</v>
      </c>
      <c r="E9" s="16">
        <f t="shared" si="1"/>
        <v>236838568.04999998</v>
      </c>
      <c r="F9" s="16">
        <f t="shared" si="1"/>
        <v>53354611.43</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28"/>
      <c r="ED9" s="28"/>
    </row>
    <row r="10" spans="1:134" x14ac:dyDescent="0.2">
      <c r="A10" s="95" t="s">
        <v>9</v>
      </c>
      <c r="B10" s="15" t="s">
        <v>10</v>
      </c>
      <c r="C10" s="16">
        <f t="shared" ref="C10:F10" si="2">+C11+C12+C13+C14</f>
        <v>0</v>
      </c>
      <c r="D10" s="16">
        <f t="shared" si="2"/>
        <v>0</v>
      </c>
      <c r="E10" s="16">
        <f t="shared" si="2"/>
        <v>0</v>
      </c>
      <c r="F10" s="16">
        <f t="shared" si="2"/>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28"/>
      <c r="ED10" s="28"/>
    </row>
    <row r="11" spans="1:134" ht="38.25" x14ac:dyDescent="0.2">
      <c r="A11" s="95" t="s">
        <v>11</v>
      </c>
      <c r="B11" s="15" t="s">
        <v>12</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28"/>
      <c r="ED11" s="28"/>
    </row>
    <row r="12" spans="1:134" ht="38.25" x14ac:dyDescent="0.2">
      <c r="A12" s="95" t="s">
        <v>13</v>
      </c>
      <c r="B12" s="15" t="s">
        <v>14</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28"/>
      <c r="ED12" s="28"/>
    </row>
    <row r="13" spans="1:134" ht="25.5" x14ac:dyDescent="0.2">
      <c r="A13" s="95" t="s">
        <v>15</v>
      </c>
      <c r="B13" s="15" t="s">
        <v>16</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28"/>
      <c r="ED13" s="28"/>
    </row>
    <row r="14" spans="1:134" ht="38.25" x14ac:dyDescent="0.2">
      <c r="A14" s="95" t="s">
        <v>17</v>
      </c>
      <c r="B14" s="15" t="s">
        <v>18</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28"/>
      <c r="ED14" s="28"/>
    </row>
    <row r="15" spans="1:134" x14ac:dyDescent="0.2">
      <c r="A15" s="95" t="s">
        <v>19</v>
      </c>
      <c r="B15" s="15" t="s">
        <v>20</v>
      </c>
      <c r="C15" s="16">
        <f t="shared" ref="C15:F15" si="3">+C16+C29</f>
        <v>595133000</v>
      </c>
      <c r="D15" s="16">
        <f t="shared" si="3"/>
        <v>297134000</v>
      </c>
      <c r="E15" s="16">
        <f t="shared" si="3"/>
        <v>236596449.19999999</v>
      </c>
      <c r="F15" s="16">
        <f t="shared" si="3"/>
        <v>53345038.009999998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28"/>
      <c r="ED15" s="28"/>
    </row>
    <row r="16" spans="1:134" x14ac:dyDescent="0.2">
      <c r="A16" s="95" t="s">
        <v>21</v>
      </c>
      <c r="B16" s="15" t="s">
        <v>22</v>
      </c>
      <c r="C16" s="16">
        <f t="shared" ref="C16:F16" si="4">+C17+C25+C28</f>
        <v>34560000</v>
      </c>
      <c r="D16" s="16">
        <f t="shared" si="4"/>
        <v>17074000</v>
      </c>
      <c r="E16" s="16">
        <f t="shared" si="4"/>
        <v>12589386.199999999</v>
      </c>
      <c r="F16" s="16">
        <f t="shared" si="4"/>
        <v>2654049.0099999998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28"/>
      <c r="ED16" s="28"/>
    </row>
    <row r="17" spans="1:134" ht="25.5" x14ac:dyDescent="0.2">
      <c r="A17" s="95" t="s">
        <v>23</v>
      </c>
      <c r="B17" s="15" t="s">
        <v>24</v>
      </c>
      <c r="C17" s="16">
        <f t="shared" ref="C17:F17" si="5">C18+C19+C21+C22+C23+C20+C24</f>
        <v>8308000</v>
      </c>
      <c r="D17" s="16">
        <f t="shared" si="5"/>
        <v>3974000</v>
      </c>
      <c r="E17" s="16">
        <f t="shared" si="5"/>
        <v>673876</v>
      </c>
      <c r="F17" s="16">
        <f t="shared" si="5"/>
        <v>169012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28"/>
      <c r="ED17" s="28"/>
    </row>
    <row r="18" spans="1:134" ht="25.5" x14ac:dyDescent="0.2">
      <c r="A18" s="96" t="s">
        <v>25</v>
      </c>
      <c r="B18" s="18" t="s">
        <v>26</v>
      </c>
      <c r="C18" s="16">
        <v>8308000</v>
      </c>
      <c r="D18" s="16">
        <v>3974000</v>
      </c>
      <c r="E18" s="127">
        <v>276172</v>
      </c>
      <c r="F18" s="127">
        <v>98336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28"/>
      <c r="ED18" s="28"/>
    </row>
    <row r="19" spans="1:134" ht="25.5" x14ac:dyDescent="0.2">
      <c r="A19" s="96" t="s">
        <v>27</v>
      </c>
      <c r="B19" s="18" t="s">
        <v>28</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28"/>
      <c r="ED19" s="28"/>
    </row>
    <row r="20" spans="1:134" x14ac:dyDescent="0.2">
      <c r="A20" s="96" t="s">
        <v>29</v>
      </c>
      <c r="B20" s="18" t="s">
        <v>30</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28"/>
      <c r="ED20" s="28"/>
    </row>
    <row r="21" spans="1:134" ht="25.5" x14ac:dyDescent="0.2">
      <c r="A21" s="96" t="s">
        <v>31</v>
      </c>
      <c r="B21" s="18" t="s">
        <v>32</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28"/>
      <c r="ED21" s="28"/>
    </row>
    <row r="22" spans="1:134" ht="25.5" x14ac:dyDescent="0.2">
      <c r="A22" s="96" t="s">
        <v>33</v>
      </c>
      <c r="B22" s="18" t="s">
        <v>34</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28"/>
      <c r="ED22" s="28"/>
    </row>
    <row r="23" spans="1:134" ht="43.5" customHeight="1" x14ac:dyDescent="0.2">
      <c r="A23" s="96" t="s">
        <v>35</v>
      </c>
      <c r="B23" s="97" t="s">
        <v>36</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28"/>
      <c r="ED23" s="28"/>
    </row>
    <row r="24" spans="1:134" ht="43.5" customHeight="1" x14ac:dyDescent="0.2">
      <c r="A24" s="96" t="s">
        <v>37</v>
      </c>
      <c r="B24" s="97" t="s">
        <v>38</v>
      </c>
      <c r="C24" s="16"/>
      <c r="D24" s="16"/>
      <c r="E24" s="127">
        <v>397704</v>
      </c>
      <c r="F24" s="127">
        <v>70676</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28"/>
      <c r="ED24" s="28"/>
    </row>
    <row r="25" spans="1:134" x14ac:dyDescent="0.2">
      <c r="A25" s="95" t="s">
        <v>39</v>
      </c>
      <c r="B25" s="98" t="s">
        <v>40</v>
      </c>
      <c r="C25" s="20">
        <f t="shared" ref="C25:F25" si="6">C26+C27</f>
        <v>0</v>
      </c>
      <c r="D25" s="20">
        <f t="shared" si="6"/>
        <v>0</v>
      </c>
      <c r="E25" s="20">
        <f t="shared" si="6"/>
        <v>18532</v>
      </c>
      <c r="F25" s="20">
        <f t="shared" si="6"/>
        <v>6555</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28"/>
      <c r="ED25" s="28"/>
    </row>
    <row r="26" spans="1:134" x14ac:dyDescent="0.2">
      <c r="A26" s="96" t="s">
        <v>41</v>
      </c>
      <c r="B26" s="97" t="s">
        <v>42</v>
      </c>
      <c r="C26" s="16"/>
      <c r="D26" s="16"/>
      <c r="E26" s="127">
        <v>18532</v>
      </c>
      <c r="F26" s="127">
        <v>6555</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28"/>
      <c r="ED26" s="28"/>
    </row>
    <row r="27" spans="1:134" ht="25.5" x14ac:dyDescent="0.2">
      <c r="A27" s="96" t="s">
        <v>43</v>
      </c>
      <c r="B27" s="97" t="s">
        <v>44</v>
      </c>
      <c r="C27" s="16"/>
      <c r="D27" s="16"/>
      <c r="E27" s="127"/>
      <c r="F27" s="12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28"/>
      <c r="ED27" s="28"/>
    </row>
    <row r="28" spans="1:134" ht="25.5" x14ac:dyDescent="0.2">
      <c r="A28" s="96" t="s">
        <v>45</v>
      </c>
      <c r="B28" s="97" t="s">
        <v>46</v>
      </c>
      <c r="C28" s="16">
        <v>26252000</v>
      </c>
      <c r="D28" s="16">
        <v>13100000</v>
      </c>
      <c r="E28" s="127">
        <v>11896978.199999999</v>
      </c>
      <c r="F28" s="127">
        <v>2478482.0099999998</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28"/>
      <c r="ED28" s="28"/>
    </row>
    <row r="29" spans="1:134" x14ac:dyDescent="0.2">
      <c r="A29" s="95" t="s">
        <v>47</v>
      </c>
      <c r="B29" s="15" t="s">
        <v>48</v>
      </c>
      <c r="C29" s="16">
        <f t="shared" ref="C29:F29" si="7">C30+C36+C52+C37+C38+C39+C40+C41+C42+C43+C44+C45+C46+C47+C48+C49+C50+C51</f>
        <v>560573000</v>
      </c>
      <c r="D29" s="16">
        <f t="shared" si="7"/>
        <v>280060000</v>
      </c>
      <c r="E29" s="16">
        <f t="shared" si="7"/>
        <v>224007063</v>
      </c>
      <c r="F29" s="16">
        <f t="shared" si="7"/>
        <v>50690989</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28"/>
      <c r="ED29" s="28"/>
    </row>
    <row r="30" spans="1:134" ht="25.5" x14ac:dyDescent="0.2">
      <c r="A30" s="95" t="s">
        <v>49</v>
      </c>
      <c r="B30" s="15" t="s">
        <v>50</v>
      </c>
      <c r="C30" s="16">
        <f t="shared" ref="C30:F30" si="8">C31+C32+C33+C34+C35</f>
        <v>541635000</v>
      </c>
      <c r="D30" s="16">
        <f t="shared" si="8"/>
        <v>267695000</v>
      </c>
      <c r="E30" s="16">
        <f t="shared" si="8"/>
        <v>210997194</v>
      </c>
      <c r="F30" s="16">
        <f t="shared" si="8"/>
        <v>42867928</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28"/>
      <c r="ED30" s="28"/>
    </row>
    <row r="31" spans="1:134" ht="25.5" x14ac:dyDescent="0.2">
      <c r="A31" s="96" t="s">
        <v>51</v>
      </c>
      <c r="B31" s="18" t="s">
        <v>52</v>
      </c>
      <c r="C31" s="16">
        <v>541635000</v>
      </c>
      <c r="D31" s="16">
        <v>267695000</v>
      </c>
      <c r="E31" s="127">
        <v>209863079</v>
      </c>
      <c r="F31" s="127">
        <v>42786712</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28"/>
      <c r="ED31" s="28"/>
    </row>
    <row r="32" spans="1:134" ht="38.25" x14ac:dyDescent="0.2">
      <c r="A32" s="96" t="s">
        <v>53</v>
      </c>
      <c r="B32" s="99" t="s">
        <v>54</v>
      </c>
      <c r="C32" s="16"/>
      <c r="D32" s="16"/>
      <c r="E32" s="127">
        <v>239095</v>
      </c>
      <c r="F32" s="127">
        <v>81216</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28"/>
      <c r="ED32" s="28"/>
    </row>
    <row r="33" spans="1:134" ht="27.75" customHeight="1" x14ac:dyDescent="0.2">
      <c r="A33" s="96" t="s">
        <v>55</v>
      </c>
      <c r="B33" s="18" t="s">
        <v>56</v>
      </c>
      <c r="C33" s="16"/>
      <c r="D33" s="16"/>
      <c r="E33" s="127"/>
      <c r="F33" s="12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28"/>
      <c r="ED33" s="28"/>
    </row>
    <row r="34" spans="1:134" x14ac:dyDescent="0.2">
      <c r="A34" s="96" t="s">
        <v>57</v>
      </c>
      <c r="B34" s="18" t="s">
        <v>58</v>
      </c>
      <c r="C34" s="16"/>
      <c r="D34" s="16"/>
      <c r="E34" s="127">
        <v>895020</v>
      </c>
      <c r="F34" s="127">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28"/>
      <c r="ED34" s="28"/>
    </row>
    <row r="35" spans="1:134" x14ac:dyDescent="0.2">
      <c r="A35" s="96" t="s">
        <v>59</v>
      </c>
      <c r="B35" s="18" t="s">
        <v>60</v>
      </c>
      <c r="C35" s="16"/>
      <c r="D35" s="16"/>
      <c r="E35" s="127"/>
      <c r="F35" s="1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28"/>
      <c r="ED35" s="28"/>
    </row>
    <row r="36" spans="1:134" x14ac:dyDescent="0.2">
      <c r="A36" s="96" t="s">
        <v>61</v>
      </c>
      <c r="B36" s="18" t="s">
        <v>62</v>
      </c>
      <c r="C36" s="16"/>
      <c r="D36" s="16"/>
      <c r="E36" s="127"/>
      <c r="F36" s="1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28"/>
      <c r="ED36" s="28"/>
    </row>
    <row r="37" spans="1:134" ht="25.5" x14ac:dyDescent="0.2">
      <c r="A37" s="96" t="s">
        <v>63</v>
      </c>
      <c r="B37" s="100" t="s">
        <v>64</v>
      </c>
      <c r="C37" s="16"/>
      <c r="D37" s="16"/>
      <c r="E37" s="127"/>
      <c r="F37" s="12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28"/>
      <c r="ED37" s="28"/>
    </row>
    <row r="38" spans="1:134" ht="38.25" x14ac:dyDescent="0.2">
      <c r="A38" s="96" t="s">
        <v>65</v>
      </c>
      <c r="B38" s="18" t="s">
        <v>66</v>
      </c>
      <c r="C38" s="16">
        <v>45000</v>
      </c>
      <c r="D38" s="16">
        <v>22000</v>
      </c>
      <c r="E38" s="127">
        <v>11751</v>
      </c>
      <c r="F38" s="127">
        <v>3501</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28"/>
      <c r="ED38" s="28"/>
    </row>
    <row r="39" spans="1:134" ht="51" x14ac:dyDescent="0.2">
      <c r="A39" s="96" t="s">
        <v>67</v>
      </c>
      <c r="B39" s="18" t="s">
        <v>68</v>
      </c>
      <c r="C39" s="16"/>
      <c r="D39" s="16"/>
      <c r="E39" s="127">
        <v>-18</v>
      </c>
      <c r="F39" s="127">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28"/>
      <c r="ED39" s="28"/>
    </row>
    <row r="40" spans="1:134" ht="38.25" x14ac:dyDescent="0.2">
      <c r="A40" s="96" t="s">
        <v>69</v>
      </c>
      <c r="B40" s="18" t="s">
        <v>70</v>
      </c>
      <c r="C40" s="16"/>
      <c r="D40" s="16"/>
      <c r="E40" s="127"/>
      <c r="F40" s="1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28"/>
      <c r="ED40" s="28"/>
    </row>
    <row r="41" spans="1:134" ht="38.25" x14ac:dyDescent="0.2">
      <c r="A41" s="96" t="s">
        <v>71</v>
      </c>
      <c r="B41" s="18" t="s">
        <v>72</v>
      </c>
      <c r="C41" s="16"/>
      <c r="D41" s="16"/>
      <c r="E41" s="127"/>
      <c r="F41" s="12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28"/>
      <c r="ED41" s="28"/>
    </row>
    <row r="42" spans="1:134" ht="38.25" x14ac:dyDescent="0.2">
      <c r="A42" s="96" t="s">
        <v>73</v>
      </c>
      <c r="B42" s="18" t="s">
        <v>74</v>
      </c>
      <c r="C42" s="16"/>
      <c r="D42" s="16"/>
      <c r="E42" s="127"/>
      <c r="F42" s="12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28"/>
      <c r="ED42" s="28"/>
    </row>
    <row r="43" spans="1:134" ht="38.25" x14ac:dyDescent="0.2">
      <c r="A43" s="96" t="s">
        <v>75</v>
      </c>
      <c r="B43" s="18" t="s">
        <v>76</v>
      </c>
      <c r="C43" s="16"/>
      <c r="D43" s="16"/>
      <c r="E43" s="127"/>
      <c r="F43" s="1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28"/>
      <c r="ED43" s="28"/>
    </row>
    <row r="44" spans="1:134" ht="25.5" x14ac:dyDescent="0.2">
      <c r="A44" s="96" t="s">
        <v>77</v>
      </c>
      <c r="B44" s="18" t="s">
        <v>78</v>
      </c>
      <c r="C44" s="16">
        <v>92000</v>
      </c>
      <c r="D44" s="16">
        <v>50000</v>
      </c>
      <c r="E44" s="127">
        <v>60384</v>
      </c>
      <c r="F44" s="127">
        <v>5820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28"/>
      <c r="ED44" s="28"/>
    </row>
    <row r="45" spans="1:134" ht="25.5" x14ac:dyDescent="0.2">
      <c r="A45" s="96" t="s">
        <v>79</v>
      </c>
      <c r="B45" s="18" t="s">
        <v>80</v>
      </c>
      <c r="C45" s="16"/>
      <c r="D45" s="16"/>
      <c r="E45" s="127">
        <v>1367</v>
      </c>
      <c r="F45" s="127">
        <v>-12</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28"/>
      <c r="ED45" s="28"/>
    </row>
    <row r="46" spans="1:134" x14ac:dyDescent="0.2">
      <c r="A46" s="96" t="s">
        <v>81</v>
      </c>
      <c r="B46" s="18" t="s">
        <v>82</v>
      </c>
      <c r="C46" s="16"/>
      <c r="D46" s="16"/>
      <c r="E46" s="127">
        <v>58014</v>
      </c>
      <c r="F46" s="127">
        <v>-12058</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28"/>
      <c r="ED46" s="28"/>
    </row>
    <row r="47" spans="1:134" x14ac:dyDescent="0.2">
      <c r="A47" s="96" t="s">
        <v>83</v>
      </c>
      <c r="B47" s="18" t="s">
        <v>84</v>
      </c>
      <c r="C47" s="16">
        <v>97000</v>
      </c>
      <c r="D47" s="16">
        <v>49000</v>
      </c>
      <c r="E47" s="127">
        <v>77735</v>
      </c>
      <c r="F47" s="127">
        <v>14922</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28"/>
      <c r="ED47" s="28"/>
    </row>
    <row r="48" spans="1:134" ht="38.25" customHeight="1" x14ac:dyDescent="0.2">
      <c r="A48" s="101" t="s">
        <v>85</v>
      </c>
      <c r="B48" s="21" t="s">
        <v>86</v>
      </c>
      <c r="C48" s="16"/>
      <c r="D48" s="16"/>
      <c r="E48" s="127"/>
      <c r="F48" s="12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28"/>
      <c r="ED48" s="28"/>
    </row>
    <row r="49" spans="1:134" x14ac:dyDescent="0.2">
      <c r="A49" s="101" t="s">
        <v>87</v>
      </c>
      <c r="B49" s="21" t="s">
        <v>88</v>
      </c>
      <c r="C49" s="16"/>
      <c r="D49" s="16"/>
      <c r="E49" s="127"/>
      <c r="F49" s="12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28"/>
      <c r="ED49" s="28"/>
    </row>
    <row r="50" spans="1:134" ht="25.5" x14ac:dyDescent="0.2">
      <c r="A50" s="101" t="s">
        <v>89</v>
      </c>
      <c r="B50" s="21" t="s">
        <v>90</v>
      </c>
      <c r="C50" s="16">
        <v>511000</v>
      </c>
      <c r="D50" s="16">
        <v>258000</v>
      </c>
      <c r="E50" s="127">
        <v>484795</v>
      </c>
      <c r="F50" s="127">
        <v>224999</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28"/>
      <c r="ED50" s="28"/>
    </row>
    <row r="51" spans="1:134" x14ac:dyDescent="0.2">
      <c r="A51" s="101" t="s">
        <v>91</v>
      </c>
      <c r="B51" s="21" t="s">
        <v>92</v>
      </c>
      <c r="C51" s="16">
        <v>18193000</v>
      </c>
      <c r="D51" s="16">
        <v>11986000</v>
      </c>
      <c r="E51" s="127">
        <v>12315841</v>
      </c>
      <c r="F51" s="127">
        <v>7585889</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28"/>
      <c r="ED51" s="28"/>
    </row>
    <row r="52" spans="1:134" x14ac:dyDescent="0.2">
      <c r="A52" s="96" t="s">
        <v>93</v>
      </c>
      <c r="B52" s="18" t="s">
        <v>94</v>
      </c>
      <c r="C52" s="16"/>
      <c r="D52" s="16"/>
      <c r="E52" s="127"/>
      <c r="F52" s="12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28"/>
      <c r="ED52" s="28"/>
    </row>
    <row r="53" spans="1:134" x14ac:dyDescent="0.2">
      <c r="A53" s="95" t="s">
        <v>95</v>
      </c>
      <c r="B53" s="15" t="s">
        <v>96</v>
      </c>
      <c r="C53" s="16">
        <f t="shared" ref="C53:F53" si="9">+C54+C59</f>
        <v>219000</v>
      </c>
      <c r="D53" s="16">
        <f t="shared" si="9"/>
        <v>62000</v>
      </c>
      <c r="E53" s="16">
        <f t="shared" si="9"/>
        <v>242118.84999999998</v>
      </c>
      <c r="F53" s="16">
        <f t="shared" si="9"/>
        <v>9573.42</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28"/>
      <c r="ED53" s="28"/>
    </row>
    <row r="54" spans="1:134" x14ac:dyDescent="0.2">
      <c r="A54" s="95" t="s">
        <v>97</v>
      </c>
      <c r="B54" s="15" t="s">
        <v>98</v>
      </c>
      <c r="C54" s="16">
        <f t="shared" ref="C54:F54" si="10">+C55+C57</f>
        <v>7000</v>
      </c>
      <c r="D54" s="16">
        <f t="shared" si="10"/>
        <v>2000</v>
      </c>
      <c r="E54" s="16">
        <f t="shared" si="10"/>
        <v>173785.05</v>
      </c>
      <c r="F54" s="16">
        <f t="shared" si="10"/>
        <v>53.62</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28"/>
      <c r="ED54" s="28"/>
    </row>
    <row r="55" spans="1:134" x14ac:dyDescent="0.2">
      <c r="A55" s="95" t="s">
        <v>99</v>
      </c>
      <c r="B55" s="15" t="s">
        <v>100</v>
      </c>
      <c r="C55" s="16">
        <f t="shared" ref="C55:F55" si="11">+C56</f>
        <v>7000</v>
      </c>
      <c r="D55" s="16">
        <f t="shared" si="11"/>
        <v>2000</v>
      </c>
      <c r="E55" s="16">
        <f t="shared" si="11"/>
        <v>173785.05</v>
      </c>
      <c r="F55" s="16">
        <f t="shared" si="11"/>
        <v>53.62</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28"/>
      <c r="ED55" s="28"/>
    </row>
    <row r="56" spans="1:134" x14ac:dyDescent="0.2">
      <c r="A56" s="96" t="s">
        <v>101</v>
      </c>
      <c r="B56" s="18" t="s">
        <v>102</v>
      </c>
      <c r="C56" s="16">
        <v>7000</v>
      </c>
      <c r="D56" s="16">
        <v>2000</v>
      </c>
      <c r="E56" s="127">
        <v>173785.05</v>
      </c>
      <c r="F56" s="127">
        <v>53.62</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28"/>
      <c r="ED56" s="28"/>
    </row>
    <row r="57" spans="1:134" x14ac:dyDescent="0.2">
      <c r="A57" s="95" t="s">
        <v>103</v>
      </c>
      <c r="B57" s="15" t="s">
        <v>104</v>
      </c>
      <c r="C57" s="16">
        <f t="shared" ref="C57:F57" si="12">+C58</f>
        <v>0</v>
      </c>
      <c r="D57" s="16">
        <f t="shared" si="12"/>
        <v>0</v>
      </c>
      <c r="E57" s="16">
        <f t="shared" si="12"/>
        <v>0</v>
      </c>
      <c r="F57" s="16">
        <f t="shared" si="12"/>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28"/>
      <c r="ED57" s="28"/>
    </row>
    <row r="58" spans="1:134" x14ac:dyDescent="0.2">
      <c r="A58" s="96" t="s">
        <v>105</v>
      </c>
      <c r="B58" s="18" t="s">
        <v>106</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28"/>
      <c r="ED58" s="28"/>
    </row>
    <row r="59" spans="1:134" s="22" customFormat="1" x14ac:dyDescent="0.2">
      <c r="A59" s="102" t="s">
        <v>107</v>
      </c>
      <c r="B59" s="15" t="s">
        <v>108</v>
      </c>
      <c r="C59" s="16">
        <f t="shared" ref="C59:F59" si="13">+C60+C65</f>
        <v>212000</v>
      </c>
      <c r="D59" s="16">
        <f t="shared" si="13"/>
        <v>60000</v>
      </c>
      <c r="E59" s="16">
        <f t="shared" si="13"/>
        <v>68333.8</v>
      </c>
      <c r="F59" s="16">
        <f t="shared" si="13"/>
        <v>9519.7999999999993</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row>
    <row r="60" spans="1:134" x14ac:dyDescent="0.2">
      <c r="A60" s="95" t="s">
        <v>109</v>
      </c>
      <c r="B60" s="15" t="s">
        <v>110</v>
      </c>
      <c r="C60" s="16">
        <f t="shared" ref="C60:F60" si="14">C64+C62+C63+C61</f>
        <v>212000</v>
      </c>
      <c r="D60" s="16">
        <f t="shared" si="14"/>
        <v>60000</v>
      </c>
      <c r="E60" s="16">
        <f t="shared" si="14"/>
        <v>68333.8</v>
      </c>
      <c r="F60" s="16">
        <f t="shared" si="14"/>
        <v>9519.7999999999993</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28"/>
      <c r="ED60" s="28"/>
    </row>
    <row r="61" spans="1:134" x14ac:dyDescent="0.2">
      <c r="A61" s="95" t="s">
        <v>111</v>
      </c>
      <c r="B61" s="15" t="s">
        <v>112</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28"/>
      <c r="ED61" s="28"/>
    </row>
    <row r="62" spans="1:134" x14ac:dyDescent="0.2">
      <c r="A62" s="23" t="s">
        <v>113</v>
      </c>
      <c r="B62" s="15" t="s">
        <v>114</v>
      </c>
      <c r="C62" s="16"/>
      <c r="D62" s="16"/>
      <c r="E62" s="17">
        <v>-186</v>
      </c>
      <c r="F62" s="17">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28"/>
      <c r="ED62" s="28"/>
    </row>
    <row r="63" spans="1:134" x14ac:dyDescent="0.2">
      <c r="A63" s="23" t="s">
        <v>115</v>
      </c>
      <c r="B63" s="15" t="s">
        <v>116</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28"/>
      <c r="ED63" s="28"/>
    </row>
    <row r="64" spans="1:134" x14ac:dyDescent="0.2">
      <c r="A64" s="96" t="s">
        <v>117</v>
      </c>
      <c r="B64" s="24" t="s">
        <v>118</v>
      </c>
      <c r="C64" s="16">
        <v>212000</v>
      </c>
      <c r="D64" s="16">
        <v>60000</v>
      </c>
      <c r="E64" s="127">
        <v>68519.8</v>
      </c>
      <c r="F64" s="127">
        <v>9519.7999999999993</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28"/>
      <c r="ED64" s="28"/>
    </row>
    <row r="65" spans="1:134" x14ac:dyDescent="0.2">
      <c r="A65" s="95" t="s">
        <v>119</v>
      </c>
      <c r="B65" s="15" t="s">
        <v>120</v>
      </c>
      <c r="C65" s="16">
        <f t="shared" ref="C65:F65" si="15">C66</f>
        <v>0</v>
      </c>
      <c r="D65" s="16">
        <f t="shared" si="15"/>
        <v>0</v>
      </c>
      <c r="E65" s="16">
        <f t="shared" si="15"/>
        <v>0</v>
      </c>
      <c r="F65" s="16">
        <f t="shared" si="1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28"/>
      <c r="ED65" s="28"/>
    </row>
    <row r="66" spans="1:134" x14ac:dyDescent="0.2">
      <c r="A66" s="96" t="s">
        <v>121</v>
      </c>
      <c r="B66" s="24" t="s">
        <v>122</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28"/>
      <c r="ED66" s="28"/>
    </row>
    <row r="67" spans="1:134" x14ac:dyDescent="0.2">
      <c r="A67" s="95" t="s">
        <v>123</v>
      </c>
      <c r="B67" s="15" t="s">
        <v>124</v>
      </c>
      <c r="C67" s="16">
        <f t="shared" ref="C67:F67" si="16">+C68</f>
        <v>51476260</v>
      </c>
      <c r="D67" s="16">
        <f t="shared" si="16"/>
        <v>51476260</v>
      </c>
      <c r="E67" s="16">
        <f t="shared" si="16"/>
        <v>51475949</v>
      </c>
      <c r="F67" s="16">
        <f t="shared" si="16"/>
        <v>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28"/>
      <c r="ED67" s="28"/>
    </row>
    <row r="68" spans="1:134" x14ac:dyDescent="0.2">
      <c r="A68" s="95" t="s">
        <v>125</v>
      </c>
      <c r="B68" s="15" t="s">
        <v>126</v>
      </c>
      <c r="C68" s="16">
        <f t="shared" ref="C68:F68" si="17">+C69+C82</f>
        <v>51476260</v>
      </c>
      <c r="D68" s="16">
        <f t="shared" si="17"/>
        <v>51476260</v>
      </c>
      <c r="E68" s="16">
        <f t="shared" si="17"/>
        <v>51475949</v>
      </c>
      <c r="F68" s="16">
        <f t="shared" si="17"/>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28"/>
      <c r="ED68" s="28"/>
    </row>
    <row r="69" spans="1:134" x14ac:dyDescent="0.2">
      <c r="A69" s="95" t="s">
        <v>127</v>
      </c>
      <c r="B69" s="15" t="s">
        <v>128</v>
      </c>
      <c r="C69" s="16">
        <f t="shared" ref="C69:F69" si="18">C70+C71+C72+C73+C75+C76+C77+C78+C74+C79+C80+C81</f>
        <v>51476260</v>
      </c>
      <c r="D69" s="16">
        <f t="shared" si="18"/>
        <v>51476260</v>
      </c>
      <c r="E69" s="16">
        <f t="shared" si="18"/>
        <v>51475949</v>
      </c>
      <c r="F69" s="16">
        <f t="shared" si="18"/>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28"/>
      <c r="ED69" s="28"/>
    </row>
    <row r="70" spans="1:134" ht="25.5" x14ac:dyDescent="0.2">
      <c r="A70" s="96" t="s">
        <v>129</v>
      </c>
      <c r="B70" s="24" t="s">
        <v>130</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28"/>
      <c r="ED70" s="28"/>
    </row>
    <row r="71" spans="1:134" ht="25.5" x14ac:dyDescent="0.2">
      <c r="A71" s="96" t="s">
        <v>131</v>
      </c>
      <c r="B71" s="24" t="s">
        <v>132</v>
      </c>
      <c r="C71" s="16"/>
      <c r="D71" s="16"/>
      <c r="E71" s="19">
        <v>-311</v>
      </c>
      <c r="F71" s="19">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28"/>
      <c r="ED71" s="28"/>
    </row>
    <row r="72" spans="1:134" ht="25.5" x14ac:dyDescent="0.2">
      <c r="A72" s="103" t="s">
        <v>133</v>
      </c>
      <c r="B72" s="24" t="s">
        <v>134</v>
      </c>
      <c r="C72" s="16">
        <v>36980000</v>
      </c>
      <c r="D72" s="16">
        <v>36980000</v>
      </c>
      <c r="E72" s="127">
        <v>36980000</v>
      </c>
      <c r="F72" s="127">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28"/>
      <c r="ED72" s="28"/>
    </row>
    <row r="73" spans="1:134" ht="25.5" x14ac:dyDescent="0.2">
      <c r="A73" s="96" t="s">
        <v>135</v>
      </c>
      <c r="B73" s="25" t="s">
        <v>136</v>
      </c>
      <c r="C73" s="16"/>
      <c r="D73" s="16"/>
      <c r="E73" s="127"/>
      <c r="F73" s="12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28"/>
      <c r="ED73" s="28"/>
    </row>
    <row r="74" spans="1:134" x14ac:dyDescent="0.2">
      <c r="A74" s="96" t="s">
        <v>137</v>
      </c>
      <c r="B74" s="25" t="s">
        <v>138</v>
      </c>
      <c r="C74" s="16"/>
      <c r="D74" s="16"/>
      <c r="E74" s="127"/>
      <c r="F74" s="12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28"/>
      <c r="ED74" s="28"/>
    </row>
    <row r="75" spans="1:134" ht="25.5" x14ac:dyDescent="0.2">
      <c r="A75" s="96" t="s">
        <v>139</v>
      </c>
      <c r="B75" s="25" t="s">
        <v>140</v>
      </c>
      <c r="C75" s="16"/>
      <c r="D75" s="16"/>
      <c r="E75" s="127"/>
      <c r="F75" s="12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28"/>
      <c r="ED75" s="28"/>
    </row>
    <row r="76" spans="1:134" ht="25.5" x14ac:dyDescent="0.2">
      <c r="A76" s="96" t="s">
        <v>141</v>
      </c>
      <c r="B76" s="25" t="s">
        <v>142</v>
      </c>
      <c r="C76" s="16"/>
      <c r="D76" s="16"/>
      <c r="E76" s="127"/>
      <c r="F76" s="12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28"/>
      <c r="ED76" s="28"/>
    </row>
    <row r="77" spans="1:134" ht="25.5" x14ac:dyDescent="0.2">
      <c r="A77" s="96" t="s">
        <v>143</v>
      </c>
      <c r="B77" s="25" t="s">
        <v>144</v>
      </c>
      <c r="C77" s="16"/>
      <c r="D77" s="16"/>
      <c r="E77" s="127"/>
      <c r="F77" s="12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28"/>
      <c r="ED77" s="28"/>
    </row>
    <row r="78" spans="1:134" ht="51" x14ac:dyDescent="0.2">
      <c r="A78" s="96" t="s">
        <v>145</v>
      </c>
      <c r="B78" s="25" t="s">
        <v>146</v>
      </c>
      <c r="C78" s="16"/>
      <c r="D78" s="16"/>
      <c r="E78" s="127"/>
      <c r="F78" s="12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28"/>
      <c r="ED78" s="28"/>
    </row>
    <row r="79" spans="1:134" ht="25.5" x14ac:dyDescent="0.2">
      <c r="A79" s="96" t="s">
        <v>147</v>
      </c>
      <c r="B79" s="25" t="s">
        <v>148</v>
      </c>
      <c r="C79" s="16">
        <v>4367370</v>
      </c>
      <c r="D79" s="16">
        <v>4367370</v>
      </c>
      <c r="E79" s="127">
        <v>4367370</v>
      </c>
      <c r="F79" s="127">
        <v>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28"/>
      <c r="ED79" s="28"/>
    </row>
    <row r="80" spans="1:134" ht="25.5" x14ac:dyDescent="0.2">
      <c r="A80" s="96" t="s">
        <v>149</v>
      </c>
      <c r="B80" s="25" t="s">
        <v>150</v>
      </c>
      <c r="C80" s="16"/>
      <c r="D80" s="16"/>
      <c r="E80" s="127"/>
      <c r="F80" s="12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28"/>
      <c r="ED80" s="28"/>
    </row>
    <row r="81" spans="1:134" ht="51" x14ac:dyDescent="0.2">
      <c r="A81" s="96" t="s">
        <v>151</v>
      </c>
      <c r="B81" s="25" t="s">
        <v>152</v>
      </c>
      <c r="C81" s="16">
        <v>10128890</v>
      </c>
      <c r="D81" s="16">
        <v>10128890</v>
      </c>
      <c r="E81" s="127">
        <v>10128890</v>
      </c>
      <c r="F81" s="127">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28"/>
      <c r="ED81" s="28"/>
    </row>
    <row r="82" spans="1:134" x14ac:dyDescent="0.2">
      <c r="A82" s="95" t="s">
        <v>153</v>
      </c>
      <c r="B82" s="15" t="s">
        <v>154</v>
      </c>
      <c r="C82" s="16">
        <f t="shared" ref="C82:F82" si="19">+C83+C84+C85+C86+C87+C88+C89+C90</f>
        <v>0</v>
      </c>
      <c r="D82" s="16">
        <f t="shared" si="19"/>
        <v>0</v>
      </c>
      <c r="E82" s="16">
        <f t="shared" si="19"/>
        <v>0</v>
      </c>
      <c r="F82" s="16">
        <f t="shared" si="1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28"/>
      <c r="ED82" s="28"/>
    </row>
    <row r="83" spans="1:134" ht="25.5" x14ac:dyDescent="0.2">
      <c r="A83" s="96" t="s">
        <v>155</v>
      </c>
      <c r="B83" s="18" t="s">
        <v>156</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28"/>
      <c r="ED83" s="28"/>
    </row>
    <row r="84" spans="1:134" ht="25.5" x14ac:dyDescent="0.2">
      <c r="A84" s="96" t="s">
        <v>157</v>
      </c>
      <c r="B84" s="26" t="s">
        <v>136</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28"/>
      <c r="ED84" s="28"/>
    </row>
    <row r="85" spans="1:134" ht="38.25" x14ac:dyDescent="0.2">
      <c r="A85" s="96" t="s">
        <v>158</v>
      </c>
      <c r="B85" s="18" t="s">
        <v>159</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28"/>
      <c r="ED85" s="28"/>
    </row>
    <row r="86" spans="1:134" ht="38.25" x14ac:dyDescent="0.2">
      <c r="A86" s="96" t="s">
        <v>160</v>
      </c>
      <c r="B86" s="18" t="s">
        <v>161</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28"/>
      <c r="ED86" s="28"/>
    </row>
    <row r="87" spans="1:134" ht="25.5" x14ac:dyDescent="0.2">
      <c r="A87" s="96" t="s">
        <v>162</v>
      </c>
      <c r="B87" s="18" t="s">
        <v>140</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28"/>
      <c r="ED87" s="28"/>
    </row>
    <row r="88" spans="1:134" x14ac:dyDescent="0.2">
      <c r="A88" s="100" t="s">
        <v>163</v>
      </c>
      <c r="B88" s="18" t="s">
        <v>164</v>
      </c>
      <c r="C88" s="16"/>
      <c r="D88" s="16"/>
      <c r="E88" s="19"/>
      <c r="F88" s="19"/>
      <c r="O88" s="28"/>
      <c r="AO88" s="28"/>
      <c r="AP88" s="28"/>
      <c r="AQ88" s="28"/>
      <c r="BI88" s="28"/>
    </row>
    <row r="89" spans="1:134" ht="63.75" x14ac:dyDescent="0.2">
      <c r="A89" s="18" t="s">
        <v>165</v>
      </c>
      <c r="B89" s="27" t="s">
        <v>166</v>
      </c>
      <c r="C89" s="16"/>
      <c r="D89" s="16"/>
      <c r="E89" s="19"/>
      <c r="F89" s="19"/>
      <c r="AO89" s="28"/>
      <c r="AP89" s="28"/>
      <c r="AQ89" s="28"/>
      <c r="BI89" s="28"/>
    </row>
    <row r="90" spans="1:134" ht="25.5" x14ac:dyDescent="0.2">
      <c r="A90" s="18" t="s">
        <v>167</v>
      </c>
      <c r="B90" s="29" t="s">
        <v>168</v>
      </c>
      <c r="C90" s="16"/>
      <c r="D90" s="16"/>
      <c r="E90" s="19"/>
      <c r="F90" s="19"/>
      <c r="AO90" s="28"/>
      <c r="AP90" s="28"/>
      <c r="AQ90" s="28"/>
      <c r="BI90" s="28"/>
    </row>
    <row r="91" spans="1:134" ht="38.25" x14ac:dyDescent="0.2">
      <c r="A91" s="18" t="s">
        <v>169</v>
      </c>
      <c r="B91" s="30" t="s">
        <v>170</v>
      </c>
      <c r="C91" s="20">
        <f t="shared" ref="C91:F91" si="20">C94+C92</f>
        <v>0</v>
      </c>
      <c r="D91" s="20">
        <f t="shared" si="20"/>
        <v>0</v>
      </c>
      <c r="E91" s="20">
        <f t="shared" si="20"/>
        <v>0</v>
      </c>
      <c r="F91" s="20">
        <f t="shared" si="20"/>
        <v>0</v>
      </c>
      <c r="AO91" s="28"/>
      <c r="AP91" s="28"/>
      <c r="AQ91" s="28"/>
      <c r="BI91" s="28"/>
    </row>
    <row r="92" spans="1:134" x14ac:dyDescent="0.2">
      <c r="A92" s="18" t="s">
        <v>171</v>
      </c>
      <c r="B92" s="29" t="s">
        <v>172</v>
      </c>
      <c r="C92" s="20">
        <f t="shared" ref="C92:F92" si="21">C93</f>
        <v>0</v>
      </c>
      <c r="D92" s="20">
        <f t="shared" si="21"/>
        <v>0</v>
      </c>
      <c r="E92" s="20">
        <f t="shared" si="21"/>
        <v>0</v>
      </c>
      <c r="F92" s="20">
        <f t="shared" si="21"/>
        <v>0</v>
      </c>
      <c r="AO92" s="28"/>
      <c r="AP92" s="28"/>
      <c r="AQ92" s="28"/>
      <c r="BI92" s="28"/>
    </row>
    <row r="93" spans="1:134" x14ac:dyDescent="0.2">
      <c r="A93" s="18" t="s">
        <v>173</v>
      </c>
      <c r="B93" s="29" t="s">
        <v>174</v>
      </c>
      <c r="C93" s="20"/>
      <c r="D93" s="20"/>
      <c r="E93" s="20"/>
      <c r="F93" s="20"/>
      <c r="AO93" s="28"/>
      <c r="AP93" s="28"/>
      <c r="AQ93" s="28"/>
      <c r="BI93" s="28"/>
    </row>
    <row r="94" spans="1:134" x14ac:dyDescent="0.2">
      <c r="A94" s="18" t="s">
        <v>175</v>
      </c>
      <c r="B94" s="29" t="s">
        <v>176</v>
      </c>
      <c r="C94" s="20">
        <f t="shared" ref="C94:F94" si="22">C95</f>
        <v>0</v>
      </c>
      <c r="D94" s="20">
        <f t="shared" si="22"/>
        <v>0</v>
      </c>
      <c r="E94" s="20">
        <f t="shared" si="22"/>
        <v>0</v>
      </c>
      <c r="F94" s="20">
        <f t="shared" si="22"/>
        <v>0</v>
      </c>
      <c r="AO94" s="28"/>
      <c r="AP94" s="28"/>
      <c r="AQ94" s="28"/>
      <c r="BI94" s="28"/>
    </row>
    <row r="95" spans="1:134" x14ac:dyDescent="0.2">
      <c r="A95" s="18" t="s">
        <v>177</v>
      </c>
      <c r="B95" s="29" t="s">
        <v>178</v>
      </c>
      <c r="C95" s="16"/>
      <c r="D95" s="16"/>
      <c r="E95" s="19"/>
      <c r="F95" s="19"/>
      <c r="AO95" s="28"/>
      <c r="AP95" s="28"/>
      <c r="AQ95" s="28"/>
      <c r="BI95" s="28"/>
    </row>
    <row r="96" spans="1:134" ht="38.25" x14ac:dyDescent="0.2">
      <c r="A96" s="18" t="s">
        <v>179</v>
      </c>
      <c r="B96" s="30" t="s">
        <v>170</v>
      </c>
      <c r="C96" s="20">
        <f t="shared" ref="C96:F96" si="23">C97+C100</f>
        <v>0</v>
      </c>
      <c r="D96" s="20">
        <f t="shared" si="23"/>
        <v>0</v>
      </c>
      <c r="E96" s="20">
        <f t="shared" si="23"/>
        <v>0</v>
      </c>
      <c r="F96" s="20">
        <f t="shared" si="23"/>
        <v>0</v>
      </c>
      <c r="AO96" s="28"/>
      <c r="AP96" s="28"/>
      <c r="AQ96" s="28"/>
      <c r="BI96" s="28"/>
    </row>
    <row r="97" spans="1:61" x14ac:dyDescent="0.2">
      <c r="A97" s="18" t="s">
        <v>180</v>
      </c>
      <c r="B97" s="29" t="s">
        <v>176</v>
      </c>
      <c r="C97" s="20">
        <f t="shared" ref="C97:F97" si="24">C98+C99</f>
        <v>0</v>
      </c>
      <c r="D97" s="20">
        <f t="shared" si="24"/>
        <v>0</v>
      </c>
      <c r="E97" s="20">
        <f t="shared" si="24"/>
        <v>0</v>
      </c>
      <c r="F97" s="20">
        <f t="shared" si="24"/>
        <v>0</v>
      </c>
      <c r="AO97" s="28"/>
      <c r="AP97" s="28"/>
      <c r="AQ97" s="28"/>
      <c r="BI97" s="28"/>
    </row>
    <row r="98" spans="1:61" x14ac:dyDescent="0.2">
      <c r="A98" s="18" t="s">
        <v>181</v>
      </c>
      <c r="B98" s="29" t="s">
        <v>182</v>
      </c>
      <c r="C98" s="16"/>
      <c r="D98" s="16"/>
      <c r="E98" s="19"/>
      <c r="F98" s="19"/>
      <c r="AO98" s="28"/>
      <c r="AP98" s="28"/>
      <c r="AQ98" s="28"/>
      <c r="BI98" s="28"/>
    </row>
    <row r="99" spans="1:61" x14ac:dyDescent="0.2">
      <c r="A99" s="18" t="s">
        <v>183</v>
      </c>
      <c r="B99" s="29" t="s">
        <v>184</v>
      </c>
      <c r="C99" s="16"/>
      <c r="D99" s="16"/>
      <c r="E99" s="19"/>
      <c r="F99" s="19"/>
      <c r="AO99" s="28"/>
      <c r="AP99" s="28"/>
      <c r="AQ99" s="28"/>
      <c r="BI99" s="28"/>
    </row>
    <row r="100" spans="1:61" x14ac:dyDescent="0.2">
      <c r="A100" s="18" t="s">
        <v>185</v>
      </c>
      <c r="B100" s="30" t="s">
        <v>513</v>
      </c>
      <c r="C100" s="20">
        <f t="shared" ref="C100:F100" si="25">C101+C102</f>
        <v>0</v>
      </c>
      <c r="D100" s="20">
        <f t="shared" si="25"/>
        <v>0</v>
      </c>
      <c r="E100" s="20">
        <f t="shared" si="25"/>
        <v>0</v>
      </c>
      <c r="F100" s="20">
        <f t="shared" si="25"/>
        <v>0</v>
      </c>
      <c r="AO100" s="28"/>
      <c r="AP100" s="28"/>
      <c r="AQ100" s="28"/>
      <c r="BI100" s="28"/>
    </row>
    <row r="101" spans="1:61" x14ac:dyDescent="0.2">
      <c r="A101" s="18" t="s">
        <v>186</v>
      </c>
      <c r="B101" s="29" t="s">
        <v>182</v>
      </c>
      <c r="C101" s="16"/>
      <c r="D101" s="16"/>
      <c r="E101" s="19"/>
      <c r="F101" s="19"/>
      <c r="AO101" s="28"/>
      <c r="AP101" s="28"/>
      <c r="AQ101" s="28"/>
      <c r="BI101" s="28"/>
    </row>
    <row r="102" spans="1:61" x14ac:dyDescent="0.2">
      <c r="A102" s="18" t="s">
        <v>187</v>
      </c>
      <c r="B102" s="29" t="s">
        <v>184</v>
      </c>
      <c r="C102" s="16"/>
      <c r="D102" s="16"/>
      <c r="E102" s="19"/>
      <c r="F102" s="19"/>
      <c r="AO102" s="28"/>
      <c r="AP102" s="28"/>
      <c r="AQ102" s="28"/>
      <c r="BI102" s="28"/>
    </row>
    <row r="103" spans="1:61" ht="25.5" x14ac:dyDescent="0.2">
      <c r="A103" s="31" t="s">
        <v>188</v>
      </c>
      <c r="B103" s="32" t="s">
        <v>189</v>
      </c>
      <c r="C103" s="20">
        <f t="shared" ref="C103:F103" si="26">C104+C107</f>
        <v>0</v>
      </c>
      <c r="D103" s="20">
        <f t="shared" si="26"/>
        <v>0</v>
      </c>
      <c r="E103" s="20">
        <f t="shared" si="26"/>
        <v>0</v>
      </c>
      <c r="F103" s="20">
        <f t="shared" si="26"/>
        <v>0</v>
      </c>
      <c r="AO103" s="28"/>
      <c r="AP103" s="28"/>
      <c r="AQ103" s="28"/>
      <c r="BI103" s="28"/>
    </row>
    <row r="104" spans="1:61" ht="38.25" x14ac:dyDescent="0.2">
      <c r="A104" s="18" t="s">
        <v>190</v>
      </c>
      <c r="B104" s="32" t="s">
        <v>170</v>
      </c>
      <c r="C104" s="20">
        <f t="shared" ref="C104:F104" si="27">C105+C106</f>
        <v>0</v>
      </c>
      <c r="D104" s="20">
        <f t="shared" si="27"/>
        <v>0</v>
      </c>
      <c r="E104" s="20">
        <f t="shared" si="27"/>
        <v>0</v>
      </c>
      <c r="F104" s="20">
        <f t="shared" si="27"/>
        <v>0</v>
      </c>
      <c r="AO104" s="28"/>
      <c r="AP104" s="28"/>
      <c r="AQ104" s="28"/>
      <c r="BI104" s="28"/>
    </row>
    <row r="105" spans="1:61" x14ac:dyDescent="0.2">
      <c r="A105" s="18" t="s">
        <v>191</v>
      </c>
      <c r="B105" s="18" t="s">
        <v>192</v>
      </c>
      <c r="C105" s="20"/>
      <c r="D105" s="20"/>
      <c r="E105" s="20"/>
      <c r="F105" s="20"/>
      <c r="AO105" s="28"/>
      <c r="AP105" s="28"/>
      <c r="AQ105" s="28"/>
      <c r="BI105" s="28"/>
    </row>
    <row r="106" spans="1:61" ht="26.25" customHeight="1" x14ac:dyDescent="0.2">
      <c r="A106" s="18" t="s">
        <v>193</v>
      </c>
      <c r="B106" s="18" t="s">
        <v>194</v>
      </c>
      <c r="C106" s="20"/>
      <c r="D106" s="20"/>
      <c r="E106" s="20"/>
      <c r="F106" s="20"/>
      <c r="AO106" s="28"/>
      <c r="AP106" s="28"/>
      <c r="AQ106" s="28"/>
      <c r="BI106" s="28"/>
    </row>
    <row r="107" spans="1:61" x14ac:dyDescent="0.2">
      <c r="A107" s="35"/>
      <c r="B107" s="33" t="s">
        <v>195</v>
      </c>
      <c r="C107" s="20">
        <f t="shared" ref="C107:F109" si="28">C108</f>
        <v>0</v>
      </c>
      <c r="D107" s="20">
        <f t="shared" si="28"/>
        <v>0</v>
      </c>
      <c r="E107" s="20">
        <f t="shared" si="28"/>
        <v>0</v>
      </c>
      <c r="F107" s="20">
        <f t="shared" si="28"/>
        <v>0</v>
      </c>
      <c r="AO107" s="28"/>
      <c r="AP107" s="28"/>
      <c r="AQ107" s="28"/>
      <c r="BI107" s="28"/>
    </row>
    <row r="108" spans="1:61" x14ac:dyDescent="0.2">
      <c r="A108" s="18" t="s">
        <v>196</v>
      </c>
      <c r="B108" s="33" t="s">
        <v>197</v>
      </c>
      <c r="C108" s="20">
        <f t="shared" si="28"/>
        <v>0</v>
      </c>
      <c r="D108" s="20">
        <f t="shared" si="28"/>
        <v>0</v>
      </c>
      <c r="E108" s="20">
        <f t="shared" si="28"/>
        <v>0</v>
      </c>
      <c r="F108" s="20">
        <f t="shared" si="28"/>
        <v>0</v>
      </c>
      <c r="AO108" s="28"/>
      <c r="AP108" s="28"/>
      <c r="AQ108" s="28"/>
      <c r="BI108" s="28"/>
    </row>
    <row r="109" spans="1:61" ht="25.5" x14ac:dyDescent="0.2">
      <c r="A109" s="18" t="s">
        <v>198</v>
      </c>
      <c r="B109" s="33" t="s">
        <v>199</v>
      </c>
      <c r="C109" s="20">
        <f t="shared" si="28"/>
        <v>0</v>
      </c>
      <c r="D109" s="20">
        <f t="shared" si="28"/>
        <v>0</v>
      </c>
      <c r="E109" s="20">
        <f t="shared" si="28"/>
        <v>0</v>
      </c>
      <c r="F109" s="20">
        <f t="shared" si="28"/>
        <v>0</v>
      </c>
      <c r="AO109" s="28"/>
      <c r="AP109" s="28"/>
      <c r="AQ109" s="28"/>
      <c r="BI109" s="28"/>
    </row>
    <row r="110" spans="1:61" x14ac:dyDescent="0.2">
      <c r="A110" s="18" t="s">
        <v>200</v>
      </c>
      <c r="B110" s="34" t="s">
        <v>201</v>
      </c>
      <c r="C110" s="16"/>
      <c r="D110" s="16"/>
      <c r="E110" s="19"/>
      <c r="F110" s="20"/>
      <c r="BI110" s="28"/>
    </row>
    <row r="111" spans="1:61" ht="12" customHeight="1" x14ac:dyDescent="0.2">
      <c r="A111" s="32" t="s">
        <v>202</v>
      </c>
      <c r="B111" s="32" t="s">
        <v>203</v>
      </c>
      <c r="C111" s="20">
        <f t="shared" ref="C111" si="29">C112</f>
        <v>0</v>
      </c>
      <c r="D111" s="20">
        <f t="shared" ref="D111:F111" si="30">D112</f>
        <v>0</v>
      </c>
      <c r="E111" s="20">
        <f t="shared" si="30"/>
        <v>974859</v>
      </c>
      <c r="F111" s="20">
        <f t="shared" si="30"/>
        <v>840062</v>
      </c>
      <c r="BI111" s="28"/>
    </row>
    <row r="112" spans="1:61" ht="25.5" x14ac:dyDescent="0.2">
      <c r="A112" s="18" t="s">
        <v>204</v>
      </c>
      <c r="B112" s="18" t="s">
        <v>205</v>
      </c>
      <c r="C112" s="16"/>
      <c r="D112" s="16"/>
      <c r="E112" s="127">
        <v>974859</v>
      </c>
      <c r="F112" s="127">
        <v>840062</v>
      </c>
      <c r="BI112" s="28"/>
    </row>
    <row r="113" spans="1:61" ht="15" x14ac:dyDescent="0.3">
      <c r="A113" s="37"/>
      <c r="B113" s="116" t="s">
        <v>531</v>
      </c>
      <c r="C113" s="41"/>
      <c r="D113" s="117"/>
      <c r="E113" s="41"/>
      <c r="BI113" s="28"/>
    </row>
    <row r="114" spans="1:61" ht="15" x14ac:dyDescent="0.3">
      <c r="A114" s="37"/>
      <c r="B114" s="39"/>
      <c r="C114" s="41"/>
      <c r="D114" s="117"/>
      <c r="E114" s="41"/>
      <c r="BI114" s="28"/>
    </row>
    <row r="115" spans="1:61" ht="15.75" x14ac:dyDescent="0.3">
      <c r="A115" s="118" t="s">
        <v>516</v>
      </c>
      <c r="B115" s="119"/>
      <c r="C115" s="41"/>
      <c r="D115" s="117"/>
      <c r="E115" s="41"/>
      <c r="BI115" s="28"/>
    </row>
    <row r="116" spans="1:61" ht="15" x14ac:dyDescent="0.3">
      <c r="B116" s="120"/>
      <c r="C116" s="41"/>
      <c r="D116" s="117"/>
      <c r="E116" s="41"/>
      <c r="BI116" s="28"/>
    </row>
    <row r="117" spans="1:61" ht="15.75" x14ac:dyDescent="0.3">
      <c r="A117" s="121"/>
      <c r="B117" s="122" t="s">
        <v>517</v>
      </c>
      <c r="C117" s="41"/>
      <c r="D117" s="123" t="s">
        <v>518</v>
      </c>
      <c r="E117" s="41"/>
      <c r="BI117" s="28"/>
    </row>
    <row r="118" spans="1:61" ht="15" x14ac:dyDescent="0.3">
      <c r="B118" s="28" t="s">
        <v>519</v>
      </c>
      <c r="C118" s="41"/>
      <c r="D118" s="124" t="s">
        <v>520</v>
      </c>
      <c r="E118" s="41"/>
      <c r="BI118" s="28"/>
    </row>
    <row r="119" spans="1:61" ht="15" x14ac:dyDescent="0.3">
      <c r="A119" s="37"/>
      <c r="B119" s="39"/>
      <c r="C119" s="41"/>
      <c r="D119" s="124"/>
      <c r="E119" s="41"/>
      <c r="BI119" s="28"/>
    </row>
    <row r="120" spans="1:61" ht="15" x14ac:dyDescent="0.3">
      <c r="A120" s="37"/>
      <c r="B120" s="39"/>
      <c r="C120" s="41"/>
      <c r="D120" s="124"/>
      <c r="E120" s="41"/>
      <c r="BI120" s="28"/>
    </row>
    <row r="121" spans="1:61" ht="15" x14ac:dyDescent="0.3">
      <c r="A121" s="37"/>
      <c r="B121" s="39"/>
      <c r="C121" s="41"/>
      <c r="D121" s="124"/>
      <c r="E121" s="41"/>
      <c r="BI121" s="28"/>
    </row>
    <row r="122" spans="1:61" ht="15" x14ac:dyDescent="0.3">
      <c r="A122" s="37"/>
      <c r="B122" s="39"/>
      <c r="C122" s="41"/>
      <c r="D122" s="125" t="s">
        <v>521</v>
      </c>
      <c r="E122" s="41"/>
      <c r="BI122" s="28"/>
    </row>
    <row r="123" spans="1:61" ht="15" x14ac:dyDescent="0.3">
      <c r="A123" s="37"/>
      <c r="B123" s="39"/>
      <c r="C123" s="41"/>
      <c r="D123" s="124" t="s">
        <v>522</v>
      </c>
      <c r="E123" s="41"/>
      <c r="BI123" s="28"/>
    </row>
    <row r="124" spans="1:61" ht="15" x14ac:dyDescent="0.3">
      <c r="A124" s="37"/>
      <c r="B124" s="39"/>
      <c r="C124" s="41"/>
      <c r="D124" s="41"/>
      <c r="E124" s="41"/>
      <c r="BI124" s="28"/>
    </row>
    <row r="125" spans="1:61" ht="15" x14ac:dyDescent="0.3">
      <c r="A125" s="37"/>
      <c r="B125" s="39"/>
      <c r="C125" s="41"/>
      <c r="D125" s="41"/>
      <c r="E125" s="41"/>
      <c r="BI125" s="28"/>
    </row>
    <row r="126" spans="1:61" ht="15" x14ac:dyDescent="0.3">
      <c r="A126" s="37"/>
      <c r="B126" s="39"/>
      <c r="C126" s="41"/>
      <c r="D126" s="126" t="s">
        <v>523</v>
      </c>
      <c r="E126" s="41"/>
      <c r="BI126" s="28"/>
    </row>
    <row r="127" spans="1:61" ht="15" x14ac:dyDescent="0.3">
      <c r="A127" s="37"/>
      <c r="B127" s="39"/>
      <c r="C127" s="41"/>
      <c r="D127" s="28" t="s">
        <v>524</v>
      </c>
      <c r="E127" s="41"/>
      <c r="BI127" s="28"/>
    </row>
    <row r="128" spans="1:61" x14ac:dyDescent="0.2">
      <c r="BI128" s="28"/>
    </row>
    <row r="129" spans="61:61" x14ac:dyDescent="0.2">
      <c r="BI129" s="28"/>
    </row>
    <row r="130" spans="61:61" x14ac:dyDescent="0.2">
      <c r="BI130" s="28"/>
    </row>
    <row r="131" spans="61:61" x14ac:dyDescent="0.2">
      <c r="BI131" s="28"/>
    </row>
    <row r="132" spans="61:61" x14ac:dyDescent="0.2">
      <c r="BI132" s="28"/>
    </row>
    <row r="133" spans="61:61" x14ac:dyDescent="0.2">
      <c r="BI133" s="28"/>
    </row>
    <row r="134" spans="61:61" x14ac:dyDescent="0.2">
      <c r="BI134" s="28"/>
    </row>
    <row r="135" spans="61:61" x14ac:dyDescent="0.2">
      <c r="BI135" s="28"/>
    </row>
    <row r="136" spans="61:61" x14ac:dyDescent="0.2">
      <c r="BI136" s="28"/>
    </row>
    <row r="137" spans="61:61" x14ac:dyDescent="0.2">
      <c r="BI137" s="28"/>
    </row>
    <row r="138" spans="61:61" x14ac:dyDescent="0.2">
      <c r="BI138" s="28"/>
    </row>
    <row r="139" spans="61:61" x14ac:dyDescent="0.2">
      <c r="BI139" s="28"/>
    </row>
    <row r="140" spans="61:61" x14ac:dyDescent="0.2">
      <c r="BI140" s="28"/>
    </row>
    <row r="141" spans="61:61" x14ac:dyDescent="0.2">
      <c r="BI141" s="28"/>
    </row>
    <row r="142" spans="61:61" x14ac:dyDescent="0.2">
      <c r="BI142" s="28"/>
    </row>
    <row r="143" spans="61:61" x14ac:dyDescent="0.2">
      <c r="BI143" s="28"/>
    </row>
    <row r="144" spans="61:61" x14ac:dyDescent="0.2">
      <c r="BI144" s="28"/>
    </row>
    <row r="145" spans="61:61" x14ac:dyDescent="0.2">
      <c r="BI145" s="28"/>
    </row>
    <row r="146" spans="61:61" x14ac:dyDescent="0.2">
      <c r="BI146" s="28"/>
    </row>
    <row r="147" spans="61:61" x14ac:dyDescent="0.2">
      <c r="BI147" s="28"/>
    </row>
    <row r="148" spans="61:61" x14ac:dyDescent="0.2">
      <c r="BI148" s="28"/>
    </row>
    <row r="149" spans="61:61" x14ac:dyDescent="0.2">
      <c r="BI149" s="28"/>
    </row>
    <row r="150" spans="61:61" x14ac:dyDescent="0.2">
      <c r="BI150" s="28"/>
    </row>
    <row r="151" spans="61:61" x14ac:dyDescent="0.2">
      <c r="BI151" s="28"/>
    </row>
    <row r="152" spans="61:61" x14ac:dyDescent="0.2">
      <c r="BI152" s="28"/>
    </row>
    <row r="153" spans="61:61" x14ac:dyDescent="0.2">
      <c r="BI153" s="28"/>
    </row>
    <row r="154" spans="61:61" x14ac:dyDescent="0.2">
      <c r="BI154" s="28"/>
    </row>
    <row r="155" spans="61:61" x14ac:dyDescent="0.2">
      <c r="BI155" s="28"/>
    </row>
    <row r="156" spans="61:61" x14ac:dyDescent="0.2">
      <c r="BI156" s="28"/>
    </row>
    <row r="157" spans="61:61" x14ac:dyDescent="0.2">
      <c r="BI157" s="28"/>
    </row>
  </sheetData>
  <protectedRanges>
    <protectedRange sqref="E83:F84 D25:F25 D57:F57 E88:F90 D59:F59 D67:F68 D82:F82 E95:F95 E98:F99 E101:F102 E19:F23 E72:F81" name="Zonă1_5" securityDescriptor="O:WDG:WDD:(A;;CC;;;AN)(A;;CC;;;AU)(A;;CC;;;WD)"/>
    <protectedRange sqref="E18:F18" name="Zonă1_2_2" securityDescriptor="O:WDG:WDD:(A;;CC;;;AN)(A;;CC;;;AU)(A;;CC;;;WD)"/>
    <protectedRange sqref="E24:F24" name="Zonă1_3_2" securityDescriptor="O:WDG:WDD:(A;;CC;;;AN)(A;;CC;;;AU)(A;;CC;;;WD)"/>
    <protectedRange sqref="E26:F28" name="Zonă1_4_2" securityDescriptor="O:WDG:WDD:(A;;CC;;;AN)(A;;CC;;;AU)(A;;CC;;;WD)"/>
    <protectedRange sqref="E31:F52" name="Zonă1_6_2" securityDescriptor="O:WDG:WDD:(A;;CC;;;AN)(A;;CC;;;AU)(A;;CC;;;WD)"/>
    <protectedRange sqref="E56:F56" name="Zonă1_7_2" securityDescriptor="O:WDG:WDD:(A;;CC;;;AN)(A;;CC;;;AU)(A;;CC;;;WD)"/>
    <protectedRange sqref="E64:F64" name="Zonă1_8_2" securityDescriptor="O:WDG:WDD:(A;;CC;;;AN)(A;;CC;;;AU)(A;;CC;;;WD)"/>
    <protectedRange sqref="C25 C57 C59 C67:C68 C82" name="Zonă1_10_1" securityDescriptor="O:WDG:WDD:(A;;CC;;;AN)(A;;CC;;;AU)(A;;CC;;;WD)"/>
  </protectedRanges>
  <mergeCells count="25">
    <mergeCell ref="AB5:AF5"/>
    <mergeCell ref="H5:L5"/>
    <mergeCell ref="M5:Q5"/>
    <mergeCell ref="R5:V5"/>
    <mergeCell ref="W5:AA5"/>
    <mergeCell ref="CJ5:CN5"/>
    <mergeCell ref="AG5:AK5"/>
    <mergeCell ref="AL5:AP5"/>
    <mergeCell ref="AQ5:AU5"/>
    <mergeCell ref="AV5:AZ5"/>
    <mergeCell ref="BA5:BE5"/>
    <mergeCell ref="BF5:BJ5"/>
    <mergeCell ref="BK5:BO5"/>
    <mergeCell ref="BP5:BT5"/>
    <mergeCell ref="BU5:BY5"/>
    <mergeCell ref="BZ5:CD5"/>
    <mergeCell ref="CE5:CI5"/>
    <mergeCell ref="DS5:DW5"/>
    <mergeCell ref="DX5:EB5"/>
    <mergeCell ref="CO5:CS5"/>
    <mergeCell ref="CT5:CX5"/>
    <mergeCell ref="CY5:DC5"/>
    <mergeCell ref="DD5:DH5"/>
    <mergeCell ref="DI5:DM5"/>
    <mergeCell ref="DN5:DR5"/>
  </mergeCells>
  <pageMargins left="0.74803149606299213" right="0.74803149606299213" top="0.98425196850393704" bottom="0.98425196850393704" header="0.51181102362204722" footer="0.51181102362204722"/>
  <pageSetup paperSize="9" scale="63" fitToHeight="3" orientation="portrait" r:id="rId1"/>
  <headerFooter alignWithMargins="0"/>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FY303"/>
  <sheetViews>
    <sheetView tabSelected="1" zoomScale="90" zoomScaleNormal="90" workbookViewId="0">
      <pane xSplit="3" ySplit="7" topLeftCell="D286" activePane="bottomRight" state="frozen"/>
      <selection activeCell="G7" sqref="G7:H290"/>
      <selection pane="topRight" activeCell="G7" sqref="G7:H290"/>
      <selection pane="bottomLeft" activeCell="G7" sqref="G7:H290"/>
      <selection pane="bottomRight" activeCell="G308" sqref="G308"/>
    </sheetView>
  </sheetViews>
  <sheetFormatPr defaultRowHeight="15" x14ac:dyDescent="0.3"/>
  <cols>
    <col min="1" max="1" width="14.42578125" style="37" customWidth="1"/>
    <col min="2" max="2" width="39.5703125" style="39" customWidth="1"/>
    <col min="3" max="3" width="0.140625" style="39" customWidth="1"/>
    <col min="4" max="4" width="16.5703125" style="39" customWidth="1"/>
    <col min="5" max="5" width="18" style="39" customWidth="1"/>
    <col min="6" max="6" width="15.42578125" style="39" bestFit="1" customWidth="1"/>
    <col min="7" max="7" width="16.85546875" style="39" customWidth="1"/>
    <col min="8" max="8" width="15.140625" style="39" customWidth="1"/>
    <col min="9" max="9" width="21" style="40" customWidth="1"/>
    <col min="10" max="10" width="17.7109375" style="40" customWidth="1"/>
    <col min="11" max="11" width="18.140625" style="40" customWidth="1"/>
    <col min="12" max="16384" width="9.140625" style="40"/>
  </cols>
  <sheetData>
    <row r="1" spans="1:11" x14ac:dyDescent="0.3">
      <c r="A1" s="115" t="s">
        <v>515</v>
      </c>
    </row>
    <row r="2" spans="1:11" ht="20.25" x14ac:dyDescent="0.35">
      <c r="B2" s="105" t="s">
        <v>527</v>
      </c>
      <c r="C2" s="38"/>
    </row>
    <row r="3" spans="1:11" x14ac:dyDescent="0.3">
      <c r="B3" s="38"/>
      <c r="C3" s="38"/>
    </row>
    <row r="4" spans="1:11" x14ac:dyDescent="0.3">
      <c r="B4" s="38"/>
      <c r="C4" s="38"/>
    </row>
    <row r="5" spans="1:11" x14ac:dyDescent="0.3">
      <c r="B5" s="6"/>
      <c r="D5" s="42"/>
      <c r="E5" s="42"/>
      <c r="F5" s="43"/>
      <c r="G5" s="44"/>
      <c r="H5" s="45" t="s">
        <v>0</v>
      </c>
    </row>
    <row r="6" spans="1:11" s="48" customFormat="1" ht="105" x14ac:dyDescent="0.2">
      <c r="A6" s="46"/>
      <c r="B6" s="47" t="s">
        <v>2</v>
      </c>
      <c r="C6" s="47"/>
      <c r="D6" s="47" t="s">
        <v>530</v>
      </c>
      <c r="E6" s="47" t="s">
        <v>528</v>
      </c>
      <c r="F6" s="47" t="s">
        <v>529</v>
      </c>
      <c r="G6" s="47" t="s">
        <v>206</v>
      </c>
      <c r="H6" s="47" t="s">
        <v>207</v>
      </c>
    </row>
    <row r="7" spans="1:11" x14ac:dyDescent="0.3">
      <c r="A7" s="49"/>
      <c r="B7" s="50" t="s">
        <v>208</v>
      </c>
      <c r="C7" s="50"/>
      <c r="D7" s="51"/>
      <c r="E7" s="51"/>
      <c r="F7" s="51"/>
      <c r="G7" s="51"/>
      <c r="H7" s="51"/>
      <c r="I7" s="48"/>
      <c r="J7" s="48"/>
    </row>
    <row r="8" spans="1:11" s="55" customFormat="1" ht="16.5" customHeight="1" x14ac:dyDescent="0.3">
      <c r="A8" s="52" t="s">
        <v>209</v>
      </c>
      <c r="B8" s="53" t="s">
        <v>210</v>
      </c>
      <c r="C8" s="107">
        <f t="shared" ref="C8:H8" si="0">+C9+C17</f>
        <v>0</v>
      </c>
      <c r="D8" s="107">
        <f t="shared" si="0"/>
        <v>678648990</v>
      </c>
      <c r="E8" s="107">
        <f t="shared" si="0"/>
        <v>677356080</v>
      </c>
      <c r="F8" s="107">
        <f t="shared" si="0"/>
        <v>554677060</v>
      </c>
      <c r="G8" s="107">
        <f t="shared" si="0"/>
        <v>460231290.85000002</v>
      </c>
      <c r="H8" s="107">
        <f t="shared" si="0"/>
        <v>91296275.459999993</v>
      </c>
      <c r="I8" s="48"/>
      <c r="J8" s="48"/>
      <c r="K8" s="130"/>
    </row>
    <row r="9" spans="1:11" s="55" customFormat="1" x14ac:dyDescent="0.3">
      <c r="A9" s="52" t="s">
        <v>211</v>
      </c>
      <c r="B9" s="56" t="s">
        <v>212</v>
      </c>
      <c r="C9" s="107">
        <f>+C10+C11+C14+C12+C13+C16+C251+C15</f>
        <v>0</v>
      </c>
      <c r="D9" s="107">
        <f t="shared" ref="D9:H9" si="1">+D10+D11+D14+D12+D13+D16+D251+D15</f>
        <v>678347990</v>
      </c>
      <c r="E9" s="107">
        <f t="shared" si="1"/>
        <v>677055080</v>
      </c>
      <c r="F9" s="107">
        <f t="shared" si="1"/>
        <v>554441060</v>
      </c>
      <c r="G9" s="107">
        <f t="shared" si="1"/>
        <v>460148299.01000005</v>
      </c>
      <c r="H9" s="107">
        <f t="shared" si="1"/>
        <v>91213283.61999999</v>
      </c>
      <c r="I9" s="48"/>
      <c r="J9" s="48"/>
      <c r="K9" s="130"/>
    </row>
    <row r="10" spans="1:11" s="55" customFormat="1" x14ac:dyDescent="0.3">
      <c r="A10" s="52" t="s">
        <v>213</v>
      </c>
      <c r="B10" s="56" t="s">
        <v>214</v>
      </c>
      <c r="C10" s="107">
        <f t="shared" ref="C10:H10" si="2">+C24</f>
        <v>0</v>
      </c>
      <c r="D10" s="107">
        <f t="shared" si="2"/>
        <v>5931000</v>
      </c>
      <c r="E10" s="107">
        <f t="shared" si="2"/>
        <v>5931000</v>
      </c>
      <c r="F10" s="107">
        <f t="shared" si="2"/>
        <v>3032230</v>
      </c>
      <c r="G10" s="107">
        <f t="shared" si="2"/>
        <v>2517109</v>
      </c>
      <c r="H10" s="107">
        <f t="shared" si="2"/>
        <v>589879</v>
      </c>
      <c r="I10" s="48"/>
      <c r="J10" s="48"/>
      <c r="K10" s="130"/>
    </row>
    <row r="11" spans="1:11" s="55" customFormat="1" ht="16.5" customHeight="1" x14ac:dyDescent="0.3">
      <c r="A11" s="52" t="s">
        <v>215</v>
      </c>
      <c r="B11" s="56" t="s">
        <v>216</v>
      </c>
      <c r="C11" s="107">
        <f>+C44</f>
        <v>0</v>
      </c>
      <c r="D11" s="107">
        <f t="shared" ref="D11:H11" si="3">+D44</f>
        <v>389091630</v>
      </c>
      <c r="E11" s="107">
        <f t="shared" si="3"/>
        <v>387798720</v>
      </c>
      <c r="F11" s="107">
        <f t="shared" si="3"/>
        <v>383092330</v>
      </c>
      <c r="G11" s="107">
        <f t="shared" si="3"/>
        <v>320622693.71000004</v>
      </c>
      <c r="H11" s="107">
        <f t="shared" si="3"/>
        <v>63412837.789999992</v>
      </c>
      <c r="I11" s="48"/>
      <c r="J11" s="48"/>
      <c r="K11" s="130"/>
    </row>
    <row r="12" spans="1:11" s="55" customFormat="1" x14ac:dyDescent="0.3">
      <c r="A12" s="52" t="s">
        <v>217</v>
      </c>
      <c r="B12" s="56" t="s">
        <v>218</v>
      </c>
      <c r="C12" s="107">
        <f>+C72</f>
        <v>0</v>
      </c>
      <c r="D12" s="107">
        <f t="shared" ref="D12:H12" si="4">+D72</f>
        <v>0</v>
      </c>
      <c r="E12" s="107">
        <f t="shared" si="4"/>
        <v>0</v>
      </c>
      <c r="F12" s="107">
        <f t="shared" si="4"/>
        <v>0</v>
      </c>
      <c r="G12" s="107">
        <f t="shared" si="4"/>
        <v>0</v>
      </c>
      <c r="H12" s="107">
        <f t="shared" si="4"/>
        <v>0</v>
      </c>
      <c r="I12" s="48"/>
      <c r="J12" s="48"/>
      <c r="K12" s="130"/>
    </row>
    <row r="13" spans="1:11" s="55" customFormat="1" ht="45" x14ac:dyDescent="0.3">
      <c r="A13" s="52" t="s">
        <v>219</v>
      </c>
      <c r="B13" s="56" t="s">
        <v>220</v>
      </c>
      <c r="C13" s="107">
        <f>C252</f>
        <v>0</v>
      </c>
      <c r="D13" s="107">
        <f t="shared" ref="D13:H13" si="5">D252</f>
        <v>214489360</v>
      </c>
      <c r="E13" s="107">
        <f t="shared" si="5"/>
        <v>214489360</v>
      </c>
      <c r="F13" s="107">
        <f t="shared" si="5"/>
        <v>130284000</v>
      </c>
      <c r="G13" s="107">
        <f t="shared" si="5"/>
        <v>104398636</v>
      </c>
      <c r="H13" s="107">
        <f t="shared" si="5"/>
        <v>20919681</v>
      </c>
      <c r="I13" s="48"/>
      <c r="J13" s="48"/>
      <c r="K13" s="130"/>
    </row>
    <row r="14" spans="1:11" s="55" customFormat="1" ht="16.5" customHeight="1" x14ac:dyDescent="0.3">
      <c r="A14" s="52" t="s">
        <v>221</v>
      </c>
      <c r="B14" s="56" t="s">
        <v>222</v>
      </c>
      <c r="C14" s="107">
        <f>C265</f>
        <v>0</v>
      </c>
      <c r="D14" s="107">
        <f t="shared" ref="D14:H14" si="6">D265</f>
        <v>68804000</v>
      </c>
      <c r="E14" s="107">
        <f t="shared" si="6"/>
        <v>68804000</v>
      </c>
      <c r="F14" s="107">
        <f t="shared" si="6"/>
        <v>38026000</v>
      </c>
      <c r="G14" s="107">
        <f t="shared" si="6"/>
        <v>35565684</v>
      </c>
      <c r="H14" s="107">
        <f t="shared" si="6"/>
        <v>6497620</v>
      </c>
      <c r="I14" s="48"/>
      <c r="J14" s="48"/>
      <c r="K14" s="130"/>
    </row>
    <row r="15" spans="1:11" s="55" customFormat="1" ht="60" x14ac:dyDescent="0.3">
      <c r="A15" s="52" t="s">
        <v>223</v>
      </c>
      <c r="B15" s="56" t="s">
        <v>224</v>
      </c>
      <c r="C15" s="107">
        <f>C272</f>
        <v>0</v>
      </c>
      <c r="D15" s="107">
        <f t="shared" ref="D15:H15" si="7">D272</f>
        <v>0</v>
      </c>
      <c r="E15" s="107">
        <f t="shared" si="7"/>
        <v>0</v>
      </c>
      <c r="F15" s="107">
        <f t="shared" si="7"/>
        <v>0</v>
      </c>
      <c r="G15" s="107">
        <f t="shared" si="7"/>
        <v>0</v>
      </c>
      <c r="H15" s="107">
        <f t="shared" si="7"/>
        <v>0</v>
      </c>
      <c r="I15" s="48"/>
      <c r="J15" s="48"/>
      <c r="K15" s="130"/>
    </row>
    <row r="16" spans="1:11" s="55" customFormat="1" ht="16.5" customHeight="1" x14ac:dyDescent="0.3">
      <c r="A16" s="52" t="s">
        <v>225</v>
      </c>
      <c r="B16" s="56" t="s">
        <v>226</v>
      </c>
      <c r="C16" s="107">
        <f>C75</f>
        <v>0</v>
      </c>
      <c r="D16" s="107">
        <f t="shared" ref="D16:H16" si="8">D75</f>
        <v>32000</v>
      </c>
      <c r="E16" s="107">
        <f t="shared" si="8"/>
        <v>32000</v>
      </c>
      <c r="F16" s="107">
        <f t="shared" si="8"/>
        <v>6500</v>
      </c>
      <c r="G16" s="107">
        <f t="shared" si="8"/>
        <v>4158</v>
      </c>
      <c r="H16" s="107">
        <f t="shared" si="8"/>
        <v>960</v>
      </c>
      <c r="I16" s="48"/>
      <c r="J16" s="48"/>
      <c r="K16" s="130"/>
    </row>
    <row r="17" spans="1:174" s="55" customFormat="1" ht="16.5" customHeight="1" x14ac:dyDescent="0.3">
      <c r="A17" s="52" t="s">
        <v>227</v>
      </c>
      <c r="B17" s="56" t="s">
        <v>228</v>
      </c>
      <c r="C17" s="107">
        <f>C78</f>
        <v>0</v>
      </c>
      <c r="D17" s="107">
        <f t="shared" ref="D17:H18" si="9">D78</f>
        <v>301000</v>
      </c>
      <c r="E17" s="107">
        <f t="shared" si="9"/>
        <v>301000</v>
      </c>
      <c r="F17" s="107">
        <f t="shared" si="9"/>
        <v>236000</v>
      </c>
      <c r="G17" s="107">
        <f t="shared" si="9"/>
        <v>82991.839999999997</v>
      </c>
      <c r="H17" s="107">
        <f t="shared" si="9"/>
        <v>82991.839999999997</v>
      </c>
      <c r="I17" s="48"/>
      <c r="J17" s="48"/>
      <c r="K17" s="130"/>
    </row>
    <row r="18" spans="1:174" s="55" customFormat="1" x14ac:dyDescent="0.3">
      <c r="A18" s="52" t="s">
        <v>229</v>
      </c>
      <c r="B18" s="56" t="s">
        <v>230</v>
      </c>
      <c r="C18" s="107">
        <f>C79</f>
        <v>0</v>
      </c>
      <c r="D18" s="107">
        <f t="shared" si="9"/>
        <v>301000</v>
      </c>
      <c r="E18" s="107">
        <f t="shared" si="9"/>
        <v>301000</v>
      </c>
      <c r="F18" s="107">
        <f t="shared" si="9"/>
        <v>236000</v>
      </c>
      <c r="G18" s="107">
        <f t="shared" si="9"/>
        <v>82991.839999999997</v>
      </c>
      <c r="H18" s="107">
        <f t="shared" si="9"/>
        <v>82991.839999999997</v>
      </c>
      <c r="I18" s="48"/>
      <c r="J18" s="48"/>
      <c r="K18" s="130"/>
    </row>
    <row r="19" spans="1:174" s="55" customFormat="1" ht="45" x14ac:dyDescent="0.3">
      <c r="A19" s="52" t="s">
        <v>231</v>
      </c>
      <c r="B19" s="56" t="s">
        <v>232</v>
      </c>
      <c r="C19" s="107">
        <f>C251+C271</f>
        <v>0</v>
      </c>
      <c r="D19" s="107">
        <f t="shared" ref="D19:H19" si="10">D251+D271</f>
        <v>0</v>
      </c>
      <c r="E19" s="107">
        <f t="shared" si="10"/>
        <v>0</v>
      </c>
      <c r="F19" s="107">
        <f t="shared" si="10"/>
        <v>0</v>
      </c>
      <c r="G19" s="107">
        <f t="shared" si="10"/>
        <v>-2961817.7</v>
      </c>
      <c r="H19" s="107">
        <f t="shared" si="10"/>
        <v>-207694.17</v>
      </c>
      <c r="I19" s="48"/>
      <c r="J19" s="48"/>
    </row>
    <row r="20" spans="1:174" s="55" customFormat="1" ht="16.5" customHeight="1" x14ac:dyDescent="0.3">
      <c r="A20" s="52" t="s">
        <v>233</v>
      </c>
      <c r="B20" s="56" t="s">
        <v>234</v>
      </c>
      <c r="C20" s="107">
        <f t="shared" ref="C20:H20" si="11">+C21+C17</f>
        <v>0</v>
      </c>
      <c r="D20" s="107">
        <f t="shared" si="11"/>
        <v>678648990</v>
      </c>
      <c r="E20" s="107">
        <f t="shared" si="11"/>
        <v>677356080</v>
      </c>
      <c r="F20" s="107">
        <f t="shared" si="11"/>
        <v>554677060</v>
      </c>
      <c r="G20" s="107">
        <f t="shared" si="11"/>
        <v>460231290.85000002</v>
      </c>
      <c r="H20" s="107">
        <f t="shared" si="11"/>
        <v>91296275.459999993</v>
      </c>
      <c r="I20" s="48"/>
      <c r="J20" s="48"/>
    </row>
    <row r="21" spans="1:174" s="55" customFormat="1" x14ac:dyDescent="0.3">
      <c r="A21" s="52" t="s">
        <v>235</v>
      </c>
      <c r="B21" s="56" t="s">
        <v>212</v>
      </c>
      <c r="C21" s="107">
        <f>C10+C11+C12+C13+C14+C16+C251+C15</f>
        <v>0</v>
      </c>
      <c r="D21" s="107">
        <f t="shared" ref="D21:H21" si="12">D10+D11+D12+D13+D14+D16+D251+D15</f>
        <v>678347990</v>
      </c>
      <c r="E21" s="107">
        <f t="shared" si="12"/>
        <v>677055080</v>
      </c>
      <c r="F21" s="107">
        <f t="shared" si="12"/>
        <v>554441060</v>
      </c>
      <c r="G21" s="107">
        <f t="shared" si="12"/>
        <v>460148299.01000005</v>
      </c>
      <c r="H21" s="107">
        <f t="shared" si="12"/>
        <v>91213283.61999999</v>
      </c>
      <c r="I21" s="48"/>
      <c r="J21" s="48"/>
    </row>
    <row r="22" spans="1:174" s="55" customFormat="1" ht="16.5" customHeight="1" x14ac:dyDescent="0.3">
      <c r="A22" s="57" t="s">
        <v>236</v>
      </c>
      <c r="B22" s="56" t="s">
        <v>237</v>
      </c>
      <c r="C22" s="107">
        <f>+C23+C78+C251</f>
        <v>0</v>
      </c>
      <c r="D22" s="107">
        <f t="shared" ref="D22:H22" si="13">+D23+D78+D251</f>
        <v>609844990</v>
      </c>
      <c r="E22" s="107">
        <f t="shared" si="13"/>
        <v>608552080</v>
      </c>
      <c r="F22" s="107">
        <f t="shared" si="13"/>
        <v>516651060</v>
      </c>
      <c r="G22" s="107">
        <f t="shared" si="13"/>
        <v>424665606.85000002</v>
      </c>
      <c r="H22" s="107">
        <f t="shared" si="13"/>
        <v>84798655.459999993</v>
      </c>
      <c r="I22" s="48"/>
      <c r="J22" s="48"/>
    </row>
    <row r="23" spans="1:174" s="55" customFormat="1" ht="16.5" customHeight="1" x14ac:dyDescent="0.3">
      <c r="A23" s="52" t="s">
        <v>238</v>
      </c>
      <c r="B23" s="56" t="s">
        <v>212</v>
      </c>
      <c r="C23" s="107">
        <f>+C24+C44+C72+C252+C75+C272</f>
        <v>0</v>
      </c>
      <c r="D23" s="107">
        <f t="shared" ref="D23:H23" si="14">+D24+D44+D72+D252+D75+D272</f>
        <v>609543990</v>
      </c>
      <c r="E23" s="107">
        <f t="shared" si="14"/>
        <v>608251080</v>
      </c>
      <c r="F23" s="107">
        <f t="shared" si="14"/>
        <v>516415060</v>
      </c>
      <c r="G23" s="107">
        <f t="shared" si="14"/>
        <v>427542596.71000004</v>
      </c>
      <c r="H23" s="107">
        <f t="shared" si="14"/>
        <v>84923357.789999992</v>
      </c>
      <c r="I23" s="48"/>
      <c r="J23" s="48"/>
    </row>
    <row r="24" spans="1:174" s="55" customFormat="1" x14ac:dyDescent="0.3">
      <c r="A24" s="52" t="s">
        <v>239</v>
      </c>
      <c r="B24" s="56" t="s">
        <v>214</v>
      </c>
      <c r="C24" s="107">
        <f t="shared" ref="C24:H24" si="15">+C25+C37+C35</f>
        <v>0</v>
      </c>
      <c r="D24" s="107">
        <f t="shared" si="15"/>
        <v>5931000</v>
      </c>
      <c r="E24" s="107">
        <f t="shared" si="15"/>
        <v>5931000</v>
      </c>
      <c r="F24" s="107">
        <f t="shared" si="15"/>
        <v>3032230</v>
      </c>
      <c r="G24" s="107">
        <f t="shared" si="15"/>
        <v>2517109</v>
      </c>
      <c r="H24" s="107">
        <f t="shared" si="15"/>
        <v>589879</v>
      </c>
      <c r="I24" s="48"/>
      <c r="J24" s="48"/>
    </row>
    <row r="25" spans="1:174" s="55" customFormat="1" ht="16.5" customHeight="1" x14ac:dyDescent="0.3">
      <c r="A25" s="52" t="s">
        <v>240</v>
      </c>
      <c r="B25" s="56" t="s">
        <v>241</v>
      </c>
      <c r="C25" s="107">
        <f t="shared" ref="C25:H25" si="16">C26+C29+C30+C31+C33+C27+C28+C32</f>
        <v>0</v>
      </c>
      <c r="D25" s="107">
        <f t="shared" si="16"/>
        <v>5716450</v>
      </c>
      <c r="E25" s="107">
        <f t="shared" si="16"/>
        <v>5716450</v>
      </c>
      <c r="F25" s="107">
        <f t="shared" si="16"/>
        <v>2881530</v>
      </c>
      <c r="G25" s="107">
        <f>G26+G29+G30+G31+G33+G27+G28+G32</f>
        <v>2380493</v>
      </c>
      <c r="H25" s="107">
        <f t="shared" si="16"/>
        <v>496096</v>
      </c>
      <c r="I25" s="48"/>
      <c r="J25" s="48"/>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s="55" customFormat="1" ht="16.5" customHeight="1" x14ac:dyDescent="0.3">
      <c r="A26" s="58" t="s">
        <v>242</v>
      </c>
      <c r="B26" s="59" t="s">
        <v>243</v>
      </c>
      <c r="C26" s="108"/>
      <c r="D26" s="107">
        <v>4732450</v>
      </c>
      <c r="E26" s="107">
        <v>4732450</v>
      </c>
      <c r="F26" s="107">
        <v>2401340</v>
      </c>
      <c r="G26" s="108">
        <v>1983891</v>
      </c>
      <c r="H26" s="108">
        <v>419921</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s="55" customFormat="1" x14ac:dyDescent="0.3">
      <c r="A27" s="58" t="s">
        <v>244</v>
      </c>
      <c r="B27" s="59" t="s">
        <v>245</v>
      </c>
      <c r="C27" s="108"/>
      <c r="D27" s="107">
        <v>621000</v>
      </c>
      <c r="E27" s="107">
        <v>621000</v>
      </c>
      <c r="F27" s="107">
        <v>321660</v>
      </c>
      <c r="G27" s="108">
        <v>267025</v>
      </c>
      <c r="H27" s="108">
        <v>52656</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s="55" customFormat="1" x14ac:dyDescent="0.3">
      <c r="A28" s="58" t="s">
        <v>246</v>
      </c>
      <c r="B28" s="59" t="s">
        <v>247</v>
      </c>
      <c r="C28" s="108"/>
      <c r="D28" s="107">
        <v>9000</v>
      </c>
      <c r="E28" s="107">
        <v>9000</v>
      </c>
      <c r="F28" s="107">
        <v>5210</v>
      </c>
      <c r="G28" s="108">
        <v>4199</v>
      </c>
      <c r="H28" s="108">
        <v>878</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55" customFormat="1" ht="16.5" customHeight="1" x14ac:dyDescent="0.3">
      <c r="A29" s="58" t="s">
        <v>248</v>
      </c>
      <c r="B29" s="62" t="s">
        <v>249</v>
      </c>
      <c r="C29" s="108"/>
      <c r="D29" s="107">
        <v>15000</v>
      </c>
      <c r="E29" s="107">
        <v>15000</v>
      </c>
      <c r="F29" s="107">
        <v>7400</v>
      </c>
      <c r="G29" s="108">
        <v>6068</v>
      </c>
      <c r="H29" s="108">
        <v>1184</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s="55" customFormat="1" ht="16.5" customHeight="1" x14ac:dyDescent="0.3">
      <c r="A30" s="58" t="s">
        <v>250</v>
      </c>
      <c r="B30" s="62" t="s">
        <v>251</v>
      </c>
      <c r="C30" s="108"/>
      <c r="D30" s="107">
        <v>1000</v>
      </c>
      <c r="E30" s="107">
        <v>1000</v>
      </c>
      <c r="F30" s="107">
        <v>0</v>
      </c>
      <c r="G30" s="108">
        <v>0</v>
      </c>
      <c r="H30" s="108">
        <v>0</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6.5" customHeight="1" x14ac:dyDescent="0.3">
      <c r="A31" s="58" t="s">
        <v>252</v>
      </c>
      <c r="B31" s="62" t="s">
        <v>253</v>
      </c>
      <c r="C31" s="108"/>
      <c r="D31" s="107"/>
      <c r="E31" s="107"/>
      <c r="F31" s="107"/>
      <c r="G31" s="108"/>
      <c r="H31" s="108"/>
    </row>
    <row r="32" spans="1:174" ht="16.5" customHeight="1" x14ac:dyDescent="0.3">
      <c r="A32" s="58" t="s">
        <v>254</v>
      </c>
      <c r="B32" s="62" t="s">
        <v>255</v>
      </c>
      <c r="C32" s="108"/>
      <c r="D32" s="107">
        <v>206000</v>
      </c>
      <c r="E32" s="107">
        <v>206000</v>
      </c>
      <c r="F32" s="107">
        <v>106590</v>
      </c>
      <c r="G32" s="108">
        <v>88520</v>
      </c>
      <c r="H32" s="108">
        <v>17469</v>
      </c>
    </row>
    <row r="33" spans="1:174" ht="16.5" customHeight="1" x14ac:dyDescent="0.3">
      <c r="A33" s="58" t="s">
        <v>256</v>
      </c>
      <c r="B33" s="62" t="s">
        <v>257</v>
      </c>
      <c r="C33" s="108"/>
      <c r="D33" s="107">
        <v>132000</v>
      </c>
      <c r="E33" s="107">
        <v>132000</v>
      </c>
      <c r="F33" s="107">
        <v>39330</v>
      </c>
      <c r="G33" s="108">
        <v>30790</v>
      </c>
      <c r="H33" s="108">
        <v>3988</v>
      </c>
    </row>
    <row r="34" spans="1:174" ht="16.5" customHeight="1" x14ac:dyDescent="0.3">
      <c r="A34" s="58"/>
      <c r="B34" s="62" t="s">
        <v>258</v>
      </c>
      <c r="C34" s="108"/>
      <c r="D34" s="54"/>
      <c r="E34" s="54"/>
      <c r="F34" s="54"/>
      <c r="G34" s="61"/>
      <c r="H34" s="61"/>
    </row>
    <row r="35" spans="1:174" ht="16.5" customHeight="1" x14ac:dyDescent="0.3">
      <c r="A35" s="58" t="s">
        <v>259</v>
      </c>
      <c r="B35" s="56" t="s">
        <v>260</v>
      </c>
      <c r="C35" s="108">
        <f t="shared" ref="C35:H35" si="17">C36</f>
        <v>0</v>
      </c>
      <c r="D35" s="108">
        <f t="shared" si="17"/>
        <v>85550</v>
      </c>
      <c r="E35" s="108">
        <f t="shared" si="17"/>
        <v>85550</v>
      </c>
      <c r="F35" s="108">
        <f t="shared" si="17"/>
        <v>85550</v>
      </c>
      <c r="G35" s="108">
        <f t="shared" si="17"/>
        <v>82650</v>
      </c>
      <c r="H35" s="108">
        <f t="shared" si="17"/>
        <v>82650</v>
      </c>
    </row>
    <row r="36" spans="1:174" ht="16.5" customHeight="1" x14ac:dyDescent="0.3">
      <c r="A36" s="58" t="s">
        <v>261</v>
      </c>
      <c r="B36" s="62" t="s">
        <v>262</v>
      </c>
      <c r="C36" s="108"/>
      <c r="D36" s="107">
        <v>85550</v>
      </c>
      <c r="E36" s="107">
        <v>85550</v>
      </c>
      <c r="F36" s="107">
        <v>85550</v>
      </c>
      <c r="G36" s="85">
        <v>82650</v>
      </c>
      <c r="H36" s="85">
        <v>82650</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row>
    <row r="37" spans="1:174" ht="16.5" customHeight="1" x14ac:dyDescent="0.3">
      <c r="A37" s="52" t="s">
        <v>263</v>
      </c>
      <c r="B37" s="56" t="s">
        <v>264</v>
      </c>
      <c r="C37" s="107">
        <f>+C38+C39+C40+C41+C42+C43</f>
        <v>0</v>
      </c>
      <c r="D37" s="107">
        <f t="shared" ref="D37:H37" si="18">+D38+D39+D40+D41+D42+D43</f>
        <v>129000</v>
      </c>
      <c r="E37" s="107">
        <f t="shared" si="18"/>
        <v>129000</v>
      </c>
      <c r="F37" s="107">
        <f t="shared" si="18"/>
        <v>65150</v>
      </c>
      <c r="G37" s="107">
        <f t="shared" si="18"/>
        <v>53966</v>
      </c>
      <c r="H37" s="107">
        <f t="shared" si="18"/>
        <v>11133</v>
      </c>
    </row>
    <row r="38" spans="1:174" ht="16.5" customHeight="1" x14ac:dyDescent="0.3">
      <c r="A38" s="58" t="s">
        <v>265</v>
      </c>
      <c r="B38" s="62" t="s">
        <v>266</v>
      </c>
      <c r="C38" s="108"/>
      <c r="D38" s="54"/>
      <c r="E38" s="54"/>
      <c r="F38" s="54"/>
      <c r="G38" s="61"/>
      <c r="H38" s="61"/>
    </row>
    <row r="39" spans="1:174" ht="16.5" customHeight="1" x14ac:dyDescent="0.3">
      <c r="A39" s="58" t="s">
        <v>267</v>
      </c>
      <c r="B39" s="62" t="s">
        <v>268</v>
      </c>
      <c r="C39" s="108"/>
      <c r="D39" s="54"/>
      <c r="E39" s="54"/>
      <c r="F39" s="54"/>
      <c r="G39" s="61"/>
      <c r="H39" s="61"/>
    </row>
    <row r="40" spans="1:174" s="55" customFormat="1" ht="16.5" customHeight="1" x14ac:dyDescent="0.3">
      <c r="A40" s="58" t="s">
        <v>269</v>
      </c>
      <c r="B40" s="62" t="s">
        <v>270</v>
      </c>
      <c r="C40" s="108"/>
      <c r="D40" s="54"/>
      <c r="E40" s="54"/>
      <c r="F40" s="54"/>
      <c r="G40" s="61"/>
      <c r="H40" s="61"/>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30" x14ac:dyDescent="0.3">
      <c r="A41" s="58" t="s">
        <v>271</v>
      </c>
      <c r="B41" s="63" t="s">
        <v>272</v>
      </c>
      <c r="C41" s="108"/>
      <c r="D41" s="54"/>
      <c r="E41" s="54"/>
      <c r="F41" s="54"/>
      <c r="G41" s="61"/>
      <c r="H41" s="61"/>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row>
    <row r="42" spans="1:174" ht="16.5" customHeight="1" x14ac:dyDescent="0.3">
      <c r="A42" s="58" t="s">
        <v>273</v>
      </c>
      <c r="B42" s="63" t="s">
        <v>40</v>
      </c>
      <c r="C42" s="108"/>
      <c r="D42" s="54"/>
      <c r="E42" s="54"/>
      <c r="F42" s="54"/>
      <c r="G42" s="61"/>
      <c r="H42" s="61"/>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row>
    <row r="43" spans="1:174" ht="16.5" customHeight="1" x14ac:dyDescent="0.3">
      <c r="A43" s="58" t="s">
        <v>274</v>
      </c>
      <c r="B43" s="63" t="s">
        <v>275</v>
      </c>
      <c r="C43" s="108"/>
      <c r="D43" s="107">
        <v>129000</v>
      </c>
      <c r="E43" s="107">
        <v>129000</v>
      </c>
      <c r="F43" s="107">
        <v>65150</v>
      </c>
      <c r="G43" s="108">
        <v>53966</v>
      </c>
      <c r="H43" s="108">
        <v>11133</v>
      </c>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row>
    <row r="44" spans="1:174" ht="16.5" customHeight="1" x14ac:dyDescent="0.3">
      <c r="A44" s="52" t="s">
        <v>276</v>
      </c>
      <c r="B44" s="56" t="s">
        <v>216</v>
      </c>
      <c r="C44" s="107">
        <f t="shared" ref="C44:H44" si="19">+C45+C59+C58+C61+C64+C66+C67+C69+C65+C68</f>
        <v>0</v>
      </c>
      <c r="D44" s="107">
        <f t="shared" si="19"/>
        <v>389091630</v>
      </c>
      <c r="E44" s="107">
        <f t="shared" si="19"/>
        <v>387798720</v>
      </c>
      <c r="F44" s="107">
        <f t="shared" si="19"/>
        <v>383092330</v>
      </c>
      <c r="G44" s="107">
        <f t="shared" si="19"/>
        <v>320622693.71000004</v>
      </c>
      <c r="H44" s="107">
        <f t="shared" si="19"/>
        <v>63412837.789999992</v>
      </c>
    </row>
    <row r="45" spans="1:174" ht="16.5" customHeight="1" x14ac:dyDescent="0.3">
      <c r="A45" s="52" t="s">
        <v>277</v>
      </c>
      <c r="B45" s="56" t="s">
        <v>278</v>
      </c>
      <c r="C45" s="107">
        <f t="shared" ref="C45:H45" si="20">+C46+C47+C48+C49+C50+C51+C52+C53+C55</f>
        <v>0</v>
      </c>
      <c r="D45" s="107">
        <f t="shared" si="20"/>
        <v>389014090</v>
      </c>
      <c r="E45" s="107">
        <f t="shared" si="20"/>
        <v>387721180</v>
      </c>
      <c r="F45" s="107">
        <f t="shared" si="20"/>
        <v>383052870</v>
      </c>
      <c r="G45" s="107">
        <f t="shared" si="20"/>
        <v>320585206.40000004</v>
      </c>
      <c r="H45" s="107">
        <f t="shared" si="20"/>
        <v>63394153.749999993</v>
      </c>
    </row>
    <row r="46" spans="1:174" s="55" customFormat="1" ht="16.5" customHeight="1" x14ac:dyDescent="0.3">
      <c r="A46" s="58" t="s">
        <v>279</v>
      </c>
      <c r="B46" s="62" t="s">
        <v>280</v>
      </c>
      <c r="C46" s="108"/>
      <c r="D46" s="107">
        <v>47000</v>
      </c>
      <c r="E46" s="107">
        <v>47000</v>
      </c>
      <c r="F46" s="107">
        <v>25000</v>
      </c>
      <c r="G46" s="108">
        <v>19917.41</v>
      </c>
      <c r="H46" s="108">
        <v>4807.41</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row>
    <row r="47" spans="1:174" s="55" customFormat="1" ht="16.5" customHeight="1" x14ac:dyDescent="0.3">
      <c r="A47" s="58" t="s">
        <v>281</v>
      </c>
      <c r="B47" s="62" t="s">
        <v>282</v>
      </c>
      <c r="C47" s="108"/>
      <c r="D47" s="107"/>
      <c r="E47" s="107"/>
      <c r="F47" s="107"/>
      <c r="G47" s="108"/>
      <c r="H47" s="108"/>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row>
    <row r="48" spans="1:174" ht="16.5" customHeight="1" x14ac:dyDescent="0.3">
      <c r="A48" s="58" t="s">
        <v>283</v>
      </c>
      <c r="B48" s="62" t="s">
        <v>284</v>
      </c>
      <c r="C48" s="108"/>
      <c r="D48" s="107">
        <v>120000</v>
      </c>
      <c r="E48" s="107">
        <v>120000</v>
      </c>
      <c r="F48" s="107">
        <v>58930</v>
      </c>
      <c r="G48" s="108">
        <v>52912.21</v>
      </c>
      <c r="H48" s="108">
        <v>6278.55</v>
      </c>
    </row>
    <row r="49" spans="1:174" ht="16.5" customHeight="1" x14ac:dyDescent="0.3">
      <c r="A49" s="58" t="s">
        <v>285</v>
      </c>
      <c r="B49" s="62" t="s">
        <v>286</v>
      </c>
      <c r="C49" s="108"/>
      <c r="D49" s="107">
        <v>18000</v>
      </c>
      <c r="E49" s="107">
        <v>18000</v>
      </c>
      <c r="F49" s="107">
        <v>9200</v>
      </c>
      <c r="G49" s="108">
        <v>7369.7</v>
      </c>
      <c r="H49" s="108">
        <v>1714.1</v>
      </c>
    </row>
    <row r="50" spans="1:174" ht="16.5" customHeight="1" x14ac:dyDescent="0.3">
      <c r="A50" s="58" t="s">
        <v>287</v>
      </c>
      <c r="B50" s="62" t="s">
        <v>288</v>
      </c>
      <c r="C50" s="108"/>
      <c r="D50" s="107">
        <v>16000</v>
      </c>
      <c r="E50" s="107">
        <v>16000</v>
      </c>
      <c r="F50" s="107">
        <v>8000</v>
      </c>
      <c r="G50" s="108">
        <v>8000</v>
      </c>
      <c r="H50" s="108">
        <v>4000</v>
      </c>
    </row>
    <row r="51" spans="1:174" ht="16.5" customHeight="1" x14ac:dyDescent="0.3">
      <c r="A51" s="58" t="s">
        <v>289</v>
      </c>
      <c r="B51" s="62" t="s">
        <v>290</v>
      </c>
      <c r="C51" s="108"/>
      <c r="D51" s="107"/>
      <c r="E51" s="107"/>
      <c r="F51" s="107"/>
      <c r="G51" s="108"/>
      <c r="H51" s="108"/>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row>
    <row r="52" spans="1:174" ht="16.5" customHeight="1" x14ac:dyDescent="0.3">
      <c r="A52" s="58" t="s">
        <v>291</v>
      </c>
      <c r="B52" s="62" t="s">
        <v>292</v>
      </c>
      <c r="C52" s="108"/>
      <c r="D52" s="107">
        <v>81000</v>
      </c>
      <c r="E52" s="107">
        <v>81000</v>
      </c>
      <c r="F52" s="107">
        <v>45610</v>
      </c>
      <c r="G52" s="108">
        <v>38105.660000000003</v>
      </c>
      <c r="H52" s="108">
        <v>7237.41</v>
      </c>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row>
    <row r="53" spans="1:174" ht="16.5" customHeight="1" x14ac:dyDescent="0.35">
      <c r="A53" s="52" t="s">
        <v>293</v>
      </c>
      <c r="B53" s="56" t="s">
        <v>294</v>
      </c>
      <c r="C53" s="109">
        <f t="shared" ref="C53:H53" si="21">+C54+C89</f>
        <v>0</v>
      </c>
      <c r="D53" s="109">
        <f t="shared" si="21"/>
        <v>388448190</v>
      </c>
      <c r="E53" s="109">
        <f t="shared" si="21"/>
        <v>387155280</v>
      </c>
      <c r="F53" s="109">
        <f t="shared" si="21"/>
        <v>382751350</v>
      </c>
      <c r="G53" s="109">
        <f t="shared" si="21"/>
        <v>320317161.56</v>
      </c>
      <c r="H53" s="109">
        <f t="shared" si="21"/>
        <v>63342941.789999992</v>
      </c>
    </row>
    <row r="54" spans="1:174" ht="16.5" customHeight="1" x14ac:dyDescent="0.3">
      <c r="A54" s="65" t="s">
        <v>295</v>
      </c>
      <c r="B54" s="66" t="s">
        <v>296</v>
      </c>
      <c r="C54" s="110"/>
      <c r="D54" s="107">
        <v>7000</v>
      </c>
      <c r="E54" s="107">
        <v>7000</v>
      </c>
      <c r="F54" s="107">
        <v>6060</v>
      </c>
      <c r="G54" s="85">
        <v>5417.85</v>
      </c>
      <c r="H54" s="85">
        <v>104</v>
      </c>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row>
    <row r="55" spans="1:174" s="55" customFormat="1" ht="16.5" customHeight="1" x14ac:dyDescent="0.3">
      <c r="A55" s="58" t="s">
        <v>297</v>
      </c>
      <c r="B55" s="62" t="s">
        <v>298</v>
      </c>
      <c r="C55" s="108"/>
      <c r="D55" s="107">
        <v>283900</v>
      </c>
      <c r="E55" s="107">
        <v>283900</v>
      </c>
      <c r="F55" s="107">
        <v>154780</v>
      </c>
      <c r="G55" s="108">
        <f>141739.86</f>
        <v>141739.85999999999</v>
      </c>
      <c r="H55" s="108">
        <v>27174.49</v>
      </c>
    </row>
    <row r="56" spans="1:174" s="64" customFormat="1" ht="16.5" customHeight="1" x14ac:dyDescent="0.3">
      <c r="A56" s="58"/>
      <c r="B56" s="62" t="s">
        <v>299</v>
      </c>
      <c r="C56" s="108"/>
      <c r="D56" s="107"/>
      <c r="E56" s="107"/>
      <c r="F56" s="107"/>
      <c r="G56" s="108"/>
      <c r="H56" s="108"/>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row>
    <row r="57" spans="1:174" ht="16.5" customHeight="1" x14ac:dyDescent="0.3">
      <c r="A57" s="58"/>
      <c r="B57" s="62" t="s">
        <v>300</v>
      </c>
      <c r="C57" s="108"/>
      <c r="D57" s="107">
        <v>92000</v>
      </c>
      <c r="E57" s="107">
        <v>92000</v>
      </c>
      <c r="F57" s="107">
        <v>40080</v>
      </c>
      <c r="G57" s="107">
        <v>32692.550000000003</v>
      </c>
      <c r="H57" s="128">
        <v>7360.15</v>
      </c>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row>
    <row r="58" spans="1:174" s="55" customFormat="1" ht="16.5" customHeight="1" x14ac:dyDescent="0.3">
      <c r="A58" s="52" t="s">
        <v>301</v>
      </c>
      <c r="B58" s="62" t="s">
        <v>302</v>
      </c>
      <c r="C58" s="108"/>
      <c r="D58" s="107">
        <v>4540</v>
      </c>
      <c r="E58" s="107">
        <v>4540</v>
      </c>
      <c r="F58" s="107">
        <v>4540</v>
      </c>
      <c r="G58" s="107">
        <v>4535.24</v>
      </c>
      <c r="H58" s="107">
        <v>4535.24</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row>
    <row r="59" spans="1:174" s="55" customFormat="1" ht="16.5" customHeight="1" x14ac:dyDescent="0.3">
      <c r="A59" s="52" t="s">
        <v>303</v>
      </c>
      <c r="B59" s="56" t="s">
        <v>304</v>
      </c>
      <c r="C59" s="111">
        <f t="shared" ref="C59:H59" si="22">+C60</f>
        <v>0</v>
      </c>
      <c r="D59" s="111">
        <f t="shared" si="22"/>
        <v>57000</v>
      </c>
      <c r="E59" s="111">
        <f t="shared" si="22"/>
        <v>57000</v>
      </c>
      <c r="F59" s="111">
        <f t="shared" si="22"/>
        <v>29830</v>
      </c>
      <c r="G59" s="111">
        <f t="shared" si="22"/>
        <v>29385.07</v>
      </c>
      <c r="H59" s="111">
        <f t="shared" si="22"/>
        <v>13628.8</v>
      </c>
    </row>
    <row r="60" spans="1:174" s="55" customFormat="1" ht="16.5" customHeight="1" x14ac:dyDescent="0.3">
      <c r="A60" s="58" t="s">
        <v>305</v>
      </c>
      <c r="B60" s="62" t="s">
        <v>306</v>
      </c>
      <c r="C60" s="108"/>
      <c r="D60" s="107">
        <v>57000</v>
      </c>
      <c r="E60" s="107">
        <v>57000</v>
      </c>
      <c r="F60" s="107">
        <v>29830</v>
      </c>
      <c r="G60" s="85">
        <v>29385.07</v>
      </c>
      <c r="H60" s="85">
        <v>13628.8</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row>
    <row r="61" spans="1:174" s="55" customFormat="1" ht="16.5" customHeight="1" x14ac:dyDescent="0.3">
      <c r="A61" s="52" t="s">
        <v>307</v>
      </c>
      <c r="B61" s="56" t="s">
        <v>308</v>
      </c>
      <c r="C61" s="107">
        <f t="shared" ref="C61:H61" si="23">+C62+C63</f>
        <v>0</v>
      </c>
      <c r="D61" s="107">
        <f t="shared" si="23"/>
        <v>1000</v>
      </c>
      <c r="E61" s="107">
        <f t="shared" si="23"/>
        <v>1000</v>
      </c>
      <c r="F61" s="107">
        <f t="shared" si="23"/>
        <v>1000</v>
      </c>
      <c r="G61" s="107">
        <f t="shared" si="23"/>
        <v>0</v>
      </c>
      <c r="H61" s="107">
        <f t="shared" si="23"/>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row>
    <row r="62" spans="1:174" ht="16.5" customHeight="1" x14ac:dyDescent="0.3">
      <c r="A62" s="52" t="s">
        <v>309</v>
      </c>
      <c r="B62" s="62" t="s">
        <v>310</v>
      </c>
      <c r="C62" s="108"/>
      <c r="D62" s="107">
        <v>1000</v>
      </c>
      <c r="E62" s="107">
        <v>1000</v>
      </c>
      <c r="F62" s="107">
        <v>1000</v>
      </c>
      <c r="G62" s="107">
        <v>0</v>
      </c>
      <c r="H62" s="107">
        <v>0</v>
      </c>
    </row>
    <row r="63" spans="1:174" s="55" customFormat="1" ht="16.5" customHeight="1" x14ac:dyDescent="0.3">
      <c r="A63" s="52" t="s">
        <v>311</v>
      </c>
      <c r="B63" s="62" t="s">
        <v>312</v>
      </c>
      <c r="C63" s="108"/>
      <c r="D63" s="107"/>
      <c r="E63" s="107"/>
      <c r="F63" s="107"/>
      <c r="G63" s="85"/>
      <c r="H63" s="85"/>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row>
    <row r="64" spans="1:174" ht="16.5" customHeight="1" x14ac:dyDescent="0.3">
      <c r="A64" s="58" t="s">
        <v>313</v>
      </c>
      <c r="B64" s="62" t="s">
        <v>314</v>
      </c>
      <c r="C64" s="108"/>
      <c r="D64" s="107">
        <v>1000</v>
      </c>
      <c r="E64" s="107">
        <v>1000</v>
      </c>
      <c r="F64" s="107">
        <v>0</v>
      </c>
      <c r="G64" s="85">
        <v>0</v>
      </c>
      <c r="H64" s="85">
        <v>0</v>
      </c>
    </row>
    <row r="65" spans="1:174" ht="16.5" customHeight="1" x14ac:dyDescent="0.3">
      <c r="A65" s="58" t="s">
        <v>315</v>
      </c>
      <c r="B65" s="59" t="s">
        <v>316</v>
      </c>
      <c r="C65" s="108"/>
      <c r="D65" s="107"/>
      <c r="E65" s="107"/>
      <c r="F65" s="107"/>
      <c r="G65" s="85"/>
      <c r="H65" s="85"/>
    </row>
    <row r="66" spans="1:174" ht="16.5" customHeight="1" x14ac:dyDescent="0.3">
      <c r="A66" s="58" t="s">
        <v>317</v>
      </c>
      <c r="B66" s="62" t="s">
        <v>318</v>
      </c>
      <c r="C66" s="108"/>
      <c r="D66" s="107"/>
      <c r="E66" s="107"/>
      <c r="F66" s="107"/>
      <c r="G66" s="85"/>
      <c r="H66" s="8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row>
    <row r="67" spans="1:174" ht="16.5" customHeight="1" x14ac:dyDescent="0.3">
      <c r="A67" s="58" t="s">
        <v>319</v>
      </c>
      <c r="B67" s="62" t="s">
        <v>320</v>
      </c>
      <c r="C67" s="108"/>
      <c r="D67" s="107">
        <v>6000</v>
      </c>
      <c r="E67" s="107">
        <v>6000</v>
      </c>
      <c r="F67" s="107">
        <v>3120</v>
      </c>
      <c r="G67" s="108">
        <v>2600</v>
      </c>
      <c r="H67" s="108">
        <v>520</v>
      </c>
    </row>
    <row r="68" spans="1:174" ht="60" x14ac:dyDescent="0.3">
      <c r="A68" s="58" t="s">
        <v>321</v>
      </c>
      <c r="B68" s="62" t="s">
        <v>322</v>
      </c>
      <c r="C68" s="108"/>
      <c r="D68" s="107"/>
      <c r="E68" s="107"/>
      <c r="F68" s="107"/>
      <c r="G68" s="85"/>
      <c r="H68" s="85"/>
    </row>
    <row r="69" spans="1:174" ht="16.5" customHeight="1" x14ac:dyDescent="0.3">
      <c r="A69" s="52" t="s">
        <v>323</v>
      </c>
      <c r="B69" s="56" t="s">
        <v>324</v>
      </c>
      <c r="C69" s="111">
        <f t="shared" ref="C69:H69" si="24">+C70+C71</f>
        <v>0</v>
      </c>
      <c r="D69" s="111">
        <f t="shared" si="24"/>
        <v>8000</v>
      </c>
      <c r="E69" s="111">
        <f t="shared" si="24"/>
        <v>8000</v>
      </c>
      <c r="F69" s="111">
        <f t="shared" si="24"/>
        <v>970</v>
      </c>
      <c r="G69" s="111">
        <f t="shared" si="24"/>
        <v>967</v>
      </c>
      <c r="H69" s="111">
        <f t="shared" si="24"/>
        <v>0</v>
      </c>
    </row>
    <row r="70" spans="1:174" ht="16.5" customHeight="1" x14ac:dyDescent="0.3">
      <c r="A70" s="58" t="s">
        <v>325</v>
      </c>
      <c r="B70" s="62" t="s">
        <v>326</v>
      </c>
      <c r="C70" s="108"/>
      <c r="D70" s="54"/>
      <c r="E70" s="54"/>
      <c r="F70" s="54"/>
      <c r="G70" s="61"/>
      <c r="H70" s="61"/>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row>
    <row r="71" spans="1:174" s="55" customFormat="1" ht="16.5" customHeight="1" x14ac:dyDescent="0.3">
      <c r="A71" s="58" t="s">
        <v>327</v>
      </c>
      <c r="B71" s="62" t="s">
        <v>328</v>
      </c>
      <c r="C71" s="108"/>
      <c r="D71" s="107">
        <v>8000</v>
      </c>
      <c r="E71" s="107">
        <v>8000</v>
      </c>
      <c r="F71" s="107">
        <v>970</v>
      </c>
      <c r="G71" s="129">
        <v>967</v>
      </c>
      <c r="H71" s="129">
        <v>0</v>
      </c>
    </row>
    <row r="72" spans="1:174" ht="16.5" customHeight="1" x14ac:dyDescent="0.3">
      <c r="A72" s="52" t="s">
        <v>329</v>
      </c>
      <c r="B72" s="56" t="s">
        <v>218</v>
      </c>
      <c r="C72" s="107">
        <f>+C73</f>
        <v>0</v>
      </c>
      <c r="D72" s="107">
        <f t="shared" ref="D72:H73" si="25">+D73</f>
        <v>0</v>
      </c>
      <c r="E72" s="107">
        <f t="shared" si="25"/>
        <v>0</v>
      </c>
      <c r="F72" s="107">
        <f t="shared" si="25"/>
        <v>0</v>
      </c>
      <c r="G72" s="107">
        <f t="shared" si="25"/>
        <v>0</v>
      </c>
      <c r="H72" s="107">
        <f t="shared" si="25"/>
        <v>0</v>
      </c>
    </row>
    <row r="73" spans="1:174" ht="16.5" customHeight="1" x14ac:dyDescent="0.3">
      <c r="A73" s="69" t="s">
        <v>330</v>
      </c>
      <c r="B73" s="56" t="s">
        <v>331</v>
      </c>
      <c r="C73" s="107">
        <f>+C74</f>
        <v>0</v>
      </c>
      <c r="D73" s="107">
        <f t="shared" si="25"/>
        <v>0</v>
      </c>
      <c r="E73" s="107">
        <f t="shared" si="25"/>
        <v>0</v>
      </c>
      <c r="F73" s="107">
        <f t="shared" si="25"/>
        <v>0</v>
      </c>
      <c r="G73" s="107">
        <f t="shared" si="25"/>
        <v>0</v>
      </c>
      <c r="H73" s="107">
        <f t="shared" si="25"/>
        <v>0</v>
      </c>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row>
    <row r="74" spans="1:174" s="55" customFormat="1" ht="16.5" customHeight="1" x14ac:dyDescent="0.3">
      <c r="A74" s="69" t="s">
        <v>332</v>
      </c>
      <c r="B74" s="62" t="s">
        <v>333</v>
      </c>
      <c r="C74" s="108"/>
      <c r="D74" s="54"/>
      <c r="E74" s="54"/>
      <c r="F74" s="54"/>
      <c r="G74" s="61"/>
      <c r="H74" s="61"/>
    </row>
    <row r="75" spans="1:174" s="55" customFormat="1" ht="16.5" customHeight="1" x14ac:dyDescent="0.3">
      <c r="A75" s="69" t="s">
        <v>334</v>
      </c>
      <c r="B75" s="70" t="s">
        <v>226</v>
      </c>
      <c r="C75" s="108">
        <f t="shared" ref="C75:H75" si="26">C76+C77</f>
        <v>0</v>
      </c>
      <c r="D75" s="108">
        <f t="shared" si="26"/>
        <v>32000</v>
      </c>
      <c r="E75" s="108">
        <f t="shared" si="26"/>
        <v>32000</v>
      </c>
      <c r="F75" s="108">
        <f t="shared" si="26"/>
        <v>6500</v>
      </c>
      <c r="G75" s="108">
        <f t="shared" si="26"/>
        <v>4158</v>
      </c>
      <c r="H75" s="108">
        <f t="shared" si="26"/>
        <v>960</v>
      </c>
    </row>
    <row r="76" spans="1:174" s="55" customFormat="1" ht="16.5" customHeight="1" x14ac:dyDescent="0.3">
      <c r="A76" s="69" t="s">
        <v>335</v>
      </c>
      <c r="B76" s="71" t="s">
        <v>336</v>
      </c>
      <c r="C76" s="108"/>
      <c r="D76" s="54"/>
      <c r="E76" s="54"/>
      <c r="F76" s="54"/>
      <c r="G76" s="61"/>
      <c r="H76" s="61"/>
    </row>
    <row r="77" spans="1:174" ht="30" x14ac:dyDescent="0.3">
      <c r="A77" s="69" t="s">
        <v>337</v>
      </c>
      <c r="B77" s="71" t="s">
        <v>338</v>
      </c>
      <c r="C77" s="108"/>
      <c r="D77" s="107">
        <v>32000</v>
      </c>
      <c r="E77" s="107">
        <v>32000</v>
      </c>
      <c r="F77" s="107">
        <v>6500</v>
      </c>
      <c r="G77" s="85">
        <v>4158</v>
      </c>
      <c r="H77" s="85">
        <v>960</v>
      </c>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row>
    <row r="78" spans="1:174" s="55" customFormat="1" ht="16.5" customHeight="1" x14ac:dyDescent="0.3">
      <c r="A78" s="52" t="s">
        <v>339</v>
      </c>
      <c r="B78" s="56" t="s">
        <v>228</v>
      </c>
      <c r="C78" s="107">
        <f t="shared" ref="C78:H78" si="27">+C79</f>
        <v>0</v>
      </c>
      <c r="D78" s="107">
        <f t="shared" si="27"/>
        <v>301000</v>
      </c>
      <c r="E78" s="107">
        <f t="shared" si="27"/>
        <v>301000</v>
      </c>
      <c r="F78" s="107">
        <f t="shared" si="27"/>
        <v>236000</v>
      </c>
      <c r="G78" s="107">
        <f t="shared" si="27"/>
        <v>82991.839999999997</v>
      </c>
      <c r="H78" s="107">
        <f t="shared" si="27"/>
        <v>82991.839999999997</v>
      </c>
    </row>
    <row r="79" spans="1:174" s="55" customFormat="1" ht="16.5" customHeight="1" x14ac:dyDescent="0.3">
      <c r="A79" s="52" t="s">
        <v>340</v>
      </c>
      <c r="B79" s="56" t="s">
        <v>230</v>
      </c>
      <c r="C79" s="107">
        <f t="shared" ref="C79:H79" si="28">+C80+C85</f>
        <v>0</v>
      </c>
      <c r="D79" s="107">
        <f t="shared" si="28"/>
        <v>301000</v>
      </c>
      <c r="E79" s="107">
        <f t="shared" si="28"/>
        <v>301000</v>
      </c>
      <c r="F79" s="107">
        <f t="shared" si="28"/>
        <v>236000</v>
      </c>
      <c r="G79" s="107">
        <f t="shared" si="28"/>
        <v>82991.839999999997</v>
      </c>
      <c r="H79" s="107">
        <f t="shared" si="28"/>
        <v>82991.839999999997</v>
      </c>
    </row>
    <row r="80" spans="1:174" s="55" customFormat="1" ht="16.5" customHeight="1" x14ac:dyDescent="0.3">
      <c r="A80" s="52" t="s">
        <v>341</v>
      </c>
      <c r="B80" s="56" t="s">
        <v>342</v>
      </c>
      <c r="C80" s="107">
        <f t="shared" ref="C80:H80" si="29">+C82+C84+C83+C81</f>
        <v>0</v>
      </c>
      <c r="D80" s="107">
        <f t="shared" si="29"/>
        <v>301000</v>
      </c>
      <c r="E80" s="107">
        <f t="shared" si="29"/>
        <v>301000</v>
      </c>
      <c r="F80" s="107">
        <f t="shared" si="29"/>
        <v>236000</v>
      </c>
      <c r="G80" s="107">
        <f t="shared" si="29"/>
        <v>82991.839999999997</v>
      </c>
      <c r="H80" s="107">
        <f t="shared" si="29"/>
        <v>82991.839999999997</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row>
    <row r="81" spans="1:174" s="55" customFormat="1" ht="16.5" customHeight="1" x14ac:dyDescent="0.3">
      <c r="A81" s="52" t="s">
        <v>343</v>
      </c>
      <c r="B81" s="59" t="s">
        <v>344</v>
      </c>
      <c r="C81" s="107"/>
      <c r="D81" s="54"/>
      <c r="E81" s="54"/>
      <c r="F81" s="54"/>
      <c r="G81" s="61"/>
      <c r="H81" s="61"/>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row>
    <row r="82" spans="1:174" s="55" customFormat="1" ht="16.5" customHeight="1" x14ac:dyDescent="0.3">
      <c r="A82" s="58" t="s">
        <v>345</v>
      </c>
      <c r="B82" s="62" t="s">
        <v>346</v>
      </c>
      <c r="C82" s="108"/>
      <c r="D82" s="107">
        <v>236000</v>
      </c>
      <c r="E82" s="107">
        <v>236000</v>
      </c>
      <c r="F82" s="107">
        <v>236000</v>
      </c>
      <c r="G82" s="85">
        <v>82991.839999999997</v>
      </c>
      <c r="H82" s="85">
        <v>82991.839999999997</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row>
    <row r="83" spans="1:174" s="55" customFormat="1" ht="30" x14ac:dyDescent="0.3">
      <c r="A83" s="58" t="s">
        <v>347</v>
      </c>
      <c r="B83" s="59" t="s">
        <v>348</v>
      </c>
      <c r="C83" s="108"/>
      <c r="D83" s="54">
        <v>65000</v>
      </c>
      <c r="E83" s="54">
        <v>65000</v>
      </c>
      <c r="F83" s="54">
        <v>0</v>
      </c>
      <c r="G83" s="61">
        <v>0</v>
      </c>
      <c r="H83" s="61">
        <v>0</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row>
    <row r="84" spans="1:174" ht="16.5" customHeight="1" x14ac:dyDescent="0.3">
      <c r="A84" s="58" t="s">
        <v>349</v>
      </c>
      <c r="B84" s="62" t="s">
        <v>350</v>
      </c>
      <c r="C84" s="108"/>
      <c r="D84" s="54"/>
      <c r="E84" s="54"/>
      <c r="F84" s="54"/>
      <c r="G84" s="61"/>
      <c r="H84" s="61"/>
    </row>
    <row r="85" spans="1:174" ht="16.5" customHeight="1" x14ac:dyDescent="0.3">
      <c r="A85" s="72" t="s">
        <v>351</v>
      </c>
      <c r="B85" s="59" t="s">
        <v>352</v>
      </c>
      <c r="C85" s="108"/>
      <c r="D85" s="54"/>
      <c r="E85" s="54"/>
      <c r="F85" s="54"/>
      <c r="G85" s="61"/>
      <c r="H85" s="61"/>
    </row>
    <row r="86" spans="1:174" ht="16.5" customHeight="1" x14ac:dyDescent="0.3">
      <c r="A86" s="58" t="s">
        <v>238</v>
      </c>
      <c r="B86" s="62" t="s">
        <v>353</v>
      </c>
      <c r="C86" s="108"/>
      <c r="D86" s="54"/>
      <c r="E86" s="54"/>
      <c r="F86" s="54"/>
      <c r="G86" s="61"/>
      <c r="H86" s="61"/>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row>
    <row r="87" spans="1:174" ht="16.5" customHeight="1" x14ac:dyDescent="0.3">
      <c r="A87" s="58" t="s">
        <v>354</v>
      </c>
      <c r="B87" s="62" t="s">
        <v>355</v>
      </c>
      <c r="C87" s="107">
        <f>C44-C89+C10+C12+C13+C15+C16+C17-C86</f>
        <v>0</v>
      </c>
      <c r="D87" s="107">
        <f t="shared" ref="D87:H87" si="30">D44-D89+D10+D12+D13+D15+D16+D17-D86</f>
        <v>221403800</v>
      </c>
      <c r="E87" s="107">
        <f t="shared" si="30"/>
        <v>221403800</v>
      </c>
      <c r="F87" s="107">
        <f t="shared" si="30"/>
        <v>133905770</v>
      </c>
      <c r="G87" s="107">
        <f t="shared" si="30"/>
        <v>107313844.84000006</v>
      </c>
      <c r="H87" s="107">
        <f t="shared" si="30"/>
        <v>21663511.84</v>
      </c>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row>
    <row r="88" spans="1:174" ht="16.5" customHeight="1" x14ac:dyDescent="0.3">
      <c r="A88" s="58"/>
      <c r="B88" s="62" t="s">
        <v>356</v>
      </c>
      <c r="C88" s="107"/>
      <c r="D88" s="54"/>
      <c r="E88" s="54"/>
      <c r="F88" s="54"/>
      <c r="G88" s="107">
        <v>-83795.509999999995</v>
      </c>
      <c r="H88" s="107">
        <v>0</v>
      </c>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row>
    <row r="89" spans="1:174" ht="16.5" customHeight="1" x14ac:dyDescent="0.35">
      <c r="A89" s="58" t="s">
        <v>357</v>
      </c>
      <c r="B89" s="56" t="s">
        <v>358</v>
      </c>
      <c r="C89" s="109">
        <f>+C90+C179+C218+C222+C247+C249</f>
        <v>0</v>
      </c>
      <c r="D89" s="109">
        <f t="shared" ref="D89:H89" si="31">+D90+D179+D218+D222+D247+D249</f>
        <v>388441190</v>
      </c>
      <c r="E89" s="109">
        <f t="shared" si="31"/>
        <v>387148280</v>
      </c>
      <c r="F89" s="109">
        <f t="shared" si="31"/>
        <v>382745290</v>
      </c>
      <c r="G89" s="109">
        <f t="shared" si="31"/>
        <v>320311743.70999998</v>
      </c>
      <c r="H89" s="109">
        <f t="shared" si="31"/>
        <v>63342837.789999992</v>
      </c>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row>
    <row r="90" spans="1:174" s="64" customFormat="1" ht="16.5" customHeight="1" x14ac:dyDescent="0.3">
      <c r="A90" s="52" t="s">
        <v>359</v>
      </c>
      <c r="B90" s="56" t="s">
        <v>360</v>
      </c>
      <c r="C90" s="107">
        <f>+C91+C107+C143+C171+C175</f>
        <v>0</v>
      </c>
      <c r="D90" s="107">
        <f t="shared" ref="D90:H90" si="32">+D91+D107+D143+D171+D175</f>
        <v>160143130</v>
      </c>
      <c r="E90" s="107">
        <f t="shared" si="32"/>
        <v>160166480</v>
      </c>
      <c r="F90" s="107">
        <f t="shared" si="32"/>
        <v>156513740</v>
      </c>
      <c r="G90" s="107">
        <f t="shared" si="32"/>
        <v>153351018.05000001</v>
      </c>
      <c r="H90" s="107">
        <f t="shared" si="32"/>
        <v>27151905.569999997</v>
      </c>
    </row>
    <row r="91" spans="1:174" s="64" customFormat="1" ht="16.5" customHeight="1" x14ac:dyDescent="0.3">
      <c r="A91" s="58" t="s">
        <v>361</v>
      </c>
      <c r="B91" s="56" t="s">
        <v>362</v>
      </c>
      <c r="C91" s="107">
        <f t="shared" ref="C91:H91" si="33">+C92+C104+C105+C95+C98+C93+C94</f>
        <v>0</v>
      </c>
      <c r="D91" s="107">
        <f t="shared" si="33"/>
        <v>78796370</v>
      </c>
      <c r="E91" s="107">
        <f t="shared" si="33"/>
        <v>77423630</v>
      </c>
      <c r="F91" s="107">
        <f t="shared" si="33"/>
        <v>77423630</v>
      </c>
      <c r="G91" s="107">
        <f t="shared" si="33"/>
        <v>76443017.01000002</v>
      </c>
      <c r="H91" s="107">
        <f t="shared" si="33"/>
        <v>14817328.029999997</v>
      </c>
    </row>
    <row r="92" spans="1:174" s="64" customFormat="1" ht="16.5" customHeight="1" x14ac:dyDescent="0.3">
      <c r="A92" s="58"/>
      <c r="B92" s="59" t="s">
        <v>363</v>
      </c>
      <c r="C92" s="108"/>
      <c r="D92" s="107">
        <v>52601000</v>
      </c>
      <c r="E92" s="107">
        <v>50437000</v>
      </c>
      <c r="F92" s="107">
        <v>50437000</v>
      </c>
      <c r="G92" s="132">
        <v>50436944.290000007</v>
      </c>
      <c r="H92" s="108">
        <v>8213515.1200000001</v>
      </c>
    </row>
    <row r="93" spans="1:174" s="64" customFormat="1" ht="75" x14ac:dyDescent="0.3">
      <c r="A93" s="58"/>
      <c r="B93" s="59" t="s">
        <v>364</v>
      </c>
      <c r="C93" s="108"/>
      <c r="D93" s="107">
        <v>1100</v>
      </c>
      <c r="E93" s="107">
        <v>1100</v>
      </c>
      <c r="F93" s="107">
        <v>1100</v>
      </c>
      <c r="G93" s="108">
        <v>1087.06</v>
      </c>
      <c r="H93" s="108">
        <v>505.1</v>
      </c>
    </row>
    <row r="94" spans="1:174" s="64" customFormat="1" ht="120" x14ac:dyDescent="0.3">
      <c r="A94" s="58"/>
      <c r="B94" s="59" t="s">
        <v>365</v>
      </c>
      <c r="C94" s="108"/>
      <c r="D94" s="107">
        <v>4530</v>
      </c>
      <c r="E94" s="107">
        <v>4530</v>
      </c>
      <c r="F94" s="107">
        <v>4530</v>
      </c>
      <c r="G94" s="108">
        <v>4530</v>
      </c>
      <c r="H94" s="108">
        <v>2090</v>
      </c>
    </row>
    <row r="95" spans="1:174" s="64" customFormat="1" ht="16.5" customHeight="1" x14ac:dyDescent="0.3">
      <c r="A95" s="58"/>
      <c r="B95" s="59" t="s">
        <v>366</v>
      </c>
      <c r="C95" s="108">
        <f t="shared" ref="C95:H95" si="34">C96+C97</f>
        <v>0</v>
      </c>
      <c r="D95" s="108">
        <f t="shared" si="34"/>
        <v>16222850</v>
      </c>
      <c r="E95" s="108">
        <f t="shared" si="34"/>
        <v>15720000</v>
      </c>
      <c r="F95" s="108">
        <f t="shared" si="34"/>
        <v>15720000</v>
      </c>
      <c r="G95" s="108">
        <f t="shared" si="34"/>
        <v>15717667.189999999</v>
      </c>
      <c r="H95" s="108">
        <f t="shared" si="34"/>
        <v>3909587.05</v>
      </c>
    </row>
    <row r="96" spans="1:174" s="64" customFormat="1" ht="16.5" customHeight="1" x14ac:dyDescent="0.3">
      <c r="A96" s="58"/>
      <c r="B96" s="59" t="s">
        <v>367</v>
      </c>
      <c r="C96" s="108"/>
      <c r="D96" s="107">
        <v>16222850</v>
      </c>
      <c r="E96" s="107">
        <v>15720000</v>
      </c>
      <c r="F96" s="107">
        <v>15720000</v>
      </c>
      <c r="G96" s="108">
        <v>15717667.189999999</v>
      </c>
      <c r="H96" s="108">
        <v>3909587.05</v>
      </c>
    </row>
    <row r="97" spans="1:175" s="64" customFormat="1" ht="120" x14ac:dyDescent="0.3">
      <c r="A97" s="58"/>
      <c r="B97" s="59" t="s">
        <v>365</v>
      </c>
      <c r="C97" s="108"/>
      <c r="D97" s="54"/>
      <c r="E97" s="54"/>
      <c r="F97" s="54"/>
      <c r="G97" s="61"/>
      <c r="H97" s="61"/>
    </row>
    <row r="98" spans="1:175" s="64" customFormat="1" ht="16.5" customHeight="1" x14ac:dyDescent="0.3">
      <c r="A98" s="58"/>
      <c r="B98" s="73" t="s">
        <v>368</v>
      </c>
      <c r="C98" s="108">
        <f t="shared" ref="C98:H98" si="35">C99+C102+C103</f>
        <v>0</v>
      </c>
      <c r="D98" s="108">
        <f t="shared" si="35"/>
        <v>8621890</v>
      </c>
      <c r="E98" s="108">
        <f t="shared" si="35"/>
        <v>9916000</v>
      </c>
      <c r="F98" s="108">
        <f t="shared" si="35"/>
        <v>9916000</v>
      </c>
      <c r="G98" s="108">
        <f t="shared" si="35"/>
        <v>9301636.4800000004</v>
      </c>
      <c r="H98" s="108">
        <f t="shared" si="35"/>
        <v>2315060.0100000002</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row>
    <row r="99" spans="1:175" s="64" customFormat="1" ht="45" x14ac:dyDescent="0.3">
      <c r="A99" s="58"/>
      <c r="B99" s="59" t="s">
        <v>369</v>
      </c>
      <c r="C99" s="108">
        <f t="shared" ref="C99:H99" si="36">C100+C101</f>
        <v>0</v>
      </c>
      <c r="D99" s="108">
        <f t="shared" si="36"/>
        <v>7981970</v>
      </c>
      <c r="E99" s="108">
        <f t="shared" si="36"/>
        <v>9227000</v>
      </c>
      <c r="F99" s="108">
        <f t="shared" si="36"/>
        <v>9227000</v>
      </c>
      <c r="G99" s="108">
        <f t="shared" si="36"/>
        <v>8730000</v>
      </c>
      <c r="H99" s="108">
        <f t="shared" si="36"/>
        <v>2149342.6</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row>
    <row r="100" spans="1:175" x14ac:dyDescent="0.3">
      <c r="A100" s="58"/>
      <c r="B100" s="59" t="s">
        <v>367</v>
      </c>
      <c r="C100" s="108"/>
      <c r="D100" s="107">
        <v>7981970</v>
      </c>
      <c r="E100" s="107">
        <v>9227000</v>
      </c>
      <c r="F100" s="107">
        <v>9227000</v>
      </c>
      <c r="G100" s="108">
        <v>8730000</v>
      </c>
      <c r="H100" s="108">
        <v>2149342.6</v>
      </c>
      <c r="FS100" s="64"/>
    </row>
    <row r="101" spans="1:175" ht="120" x14ac:dyDescent="0.3">
      <c r="A101" s="58"/>
      <c r="B101" s="59" t="s">
        <v>365</v>
      </c>
      <c r="C101" s="108"/>
      <c r="D101" s="54"/>
      <c r="E101" s="54"/>
      <c r="F101" s="54"/>
      <c r="G101" s="61"/>
      <c r="H101" s="61"/>
      <c r="FS101" s="64"/>
    </row>
    <row r="102" spans="1:175" ht="90" x14ac:dyDescent="0.3">
      <c r="A102" s="58"/>
      <c r="B102" s="59" t="s">
        <v>370</v>
      </c>
      <c r="C102" s="108"/>
      <c r="D102" s="107">
        <v>357260</v>
      </c>
      <c r="E102" s="107">
        <v>380000</v>
      </c>
      <c r="F102" s="107">
        <v>380000</v>
      </c>
      <c r="G102" s="108">
        <v>318238.63</v>
      </c>
      <c r="H102" s="108">
        <v>63599.56</v>
      </c>
      <c r="FS102" s="64"/>
    </row>
    <row r="103" spans="1:175" ht="90" x14ac:dyDescent="0.3">
      <c r="A103" s="58"/>
      <c r="B103" s="59" t="s">
        <v>371</v>
      </c>
      <c r="C103" s="108"/>
      <c r="D103" s="107">
        <v>282660</v>
      </c>
      <c r="E103" s="107">
        <v>309000</v>
      </c>
      <c r="F103" s="107">
        <v>309000</v>
      </c>
      <c r="G103" s="108">
        <v>253397.85</v>
      </c>
      <c r="H103" s="108">
        <v>102117.85</v>
      </c>
      <c r="FS103" s="64"/>
    </row>
    <row r="104" spans="1:175" s="55" customFormat="1" ht="16.5" customHeight="1" x14ac:dyDescent="0.3">
      <c r="A104" s="58"/>
      <c r="B104" s="59" t="s">
        <v>372</v>
      </c>
      <c r="C104" s="108"/>
      <c r="D104" s="107">
        <v>37000</v>
      </c>
      <c r="E104" s="107">
        <v>37000</v>
      </c>
      <c r="F104" s="107">
        <v>37000</v>
      </c>
      <c r="G104" s="108">
        <v>25351.42</v>
      </c>
      <c r="H104" s="108">
        <v>5480.18</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64"/>
    </row>
    <row r="105" spans="1:175" ht="75" x14ac:dyDescent="0.3">
      <c r="A105" s="58"/>
      <c r="B105" s="59" t="s">
        <v>373</v>
      </c>
      <c r="C105" s="108"/>
      <c r="D105" s="107">
        <v>1308000</v>
      </c>
      <c r="E105" s="107">
        <v>1308000</v>
      </c>
      <c r="F105" s="107">
        <v>1308000</v>
      </c>
      <c r="G105" s="108">
        <v>955800.57</v>
      </c>
      <c r="H105" s="108">
        <v>371090.57</v>
      </c>
      <c r="FS105" s="64"/>
    </row>
    <row r="106" spans="1:175" ht="30" x14ac:dyDescent="0.3">
      <c r="A106" s="58"/>
      <c r="B106" s="62" t="s">
        <v>356</v>
      </c>
      <c r="C106" s="108"/>
      <c r="D106" s="54"/>
      <c r="E106" s="54"/>
      <c r="F106" s="54"/>
      <c r="G106" s="108">
        <v>-2113.35</v>
      </c>
      <c r="H106" s="108">
        <v>-1657.72</v>
      </c>
    </row>
    <row r="107" spans="1:175" ht="45" x14ac:dyDescent="0.3">
      <c r="A107" s="114" t="s">
        <v>374</v>
      </c>
      <c r="B107" s="56" t="s">
        <v>375</v>
      </c>
      <c r="C107" s="108">
        <f t="shared" ref="C107:H107" si="37">C108+C111+C114+C117+C120+C123+C129+C126+C132</f>
        <v>0</v>
      </c>
      <c r="D107" s="108">
        <f t="shared" si="37"/>
        <v>60096730</v>
      </c>
      <c r="E107" s="108">
        <f t="shared" si="37"/>
        <v>61818870</v>
      </c>
      <c r="F107" s="108">
        <f t="shared" si="37"/>
        <v>61818870</v>
      </c>
      <c r="G107" s="108">
        <f t="shared" si="37"/>
        <v>61815036.909999996</v>
      </c>
      <c r="H107" s="108">
        <f t="shared" si="37"/>
        <v>9790066.0599999987</v>
      </c>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row>
    <row r="108" spans="1:175" ht="16.5" customHeight="1" x14ac:dyDescent="0.3">
      <c r="A108" s="58"/>
      <c r="B108" s="59" t="s">
        <v>376</v>
      </c>
      <c r="C108" s="108">
        <f t="shared" ref="C108:H108" si="38">C109+C110</f>
        <v>0</v>
      </c>
      <c r="D108" s="108">
        <f t="shared" si="38"/>
        <v>2166990</v>
      </c>
      <c r="E108" s="108">
        <f t="shared" si="38"/>
        <v>2439960</v>
      </c>
      <c r="F108" s="108">
        <f t="shared" si="38"/>
        <v>2439960</v>
      </c>
      <c r="G108" s="108">
        <f t="shared" si="38"/>
        <v>2439490</v>
      </c>
      <c r="H108" s="108">
        <f t="shared" si="38"/>
        <v>398300</v>
      </c>
    </row>
    <row r="109" spans="1:175" x14ac:dyDescent="0.3">
      <c r="A109" s="58"/>
      <c r="B109" s="59" t="s">
        <v>363</v>
      </c>
      <c r="C109" s="108"/>
      <c r="D109" s="107">
        <v>2166990</v>
      </c>
      <c r="E109" s="107">
        <v>2439960</v>
      </c>
      <c r="F109" s="107">
        <v>2439960</v>
      </c>
      <c r="G109" s="108">
        <v>2439490</v>
      </c>
      <c r="H109" s="108">
        <v>398300</v>
      </c>
    </row>
    <row r="110" spans="1:175" ht="120" x14ac:dyDescent="0.3">
      <c r="A110" s="58"/>
      <c r="B110" s="59" t="s">
        <v>365</v>
      </c>
      <c r="C110" s="108"/>
      <c r="D110" s="54"/>
      <c r="E110" s="54"/>
      <c r="F110" s="54"/>
      <c r="G110" s="61"/>
      <c r="H110" s="61"/>
    </row>
    <row r="111" spans="1:175" ht="16.5" customHeight="1" x14ac:dyDescent="0.3">
      <c r="A111" s="58"/>
      <c r="B111" s="59" t="s">
        <v>377</v>
      </c>
      <c r="C111" s="108">
        <f t="shared" ref="C111:H111" si="39">C112+C113</f>
        <v>0</v>
      </c>
      <c r="D111" s="108">
        <f t="shared" si="39"/>
        <v>523720</v>
      </c>
      <c r="E111" s="108">
        <f t="shared" si="39"/>
        <v>558250</v>
      </c>
      <c r="F111" s="108">
        <f t="shared" si="39"/>
        <v>558250</v>
      </c>
      <c r="G111" s="108">
        <f t="shared" si="39"/>
        <v>557950</v>
      </c>
      <c r="H111" s="108">
        <f t="shared" si="39"/>
        <v>92240</v>
      </c>
    </row>
    <row r="112" spans="1:175" x14ac:dyDescent="0.3">
      <c r="A112" s="58"/>
      <c r="B112" s="59" t="s">
        <v>363</v>
      </c>
      <c r="C112" s="108"/>
      <c r="D112" s="107">
        <v>523720</v>
      </c>
      <c r="E112" s="107">
        <v>558250</v>
      </c>
      <c r="F112" s="107">
        <v>558250</v>
      </c>
      <c r="G112" s="108">
        <v>557950</v>
      </c>
      <c r="H112" s="108">
        <v>92240</v>
      </c>
    </row>
    <row r="113" spans="1:175" ht="120" x14ac:dyDescent="0.3">
      <c r="A113" s="58"/>
      <c r="B113" s="59" t="s">
        <v>365</v>
      </c>
      <c r="C113" s="108"/>
      <c r="D113" s="54"/>
      <c r="E113" s="54"/>
      <c r="F113" s="54"/>
      <c r="G113" s="61"/>
      <c r="H113" s="61"/>
    </row>
    <row r="114" spans="1:175" ht="30" x14ac:dyDescent="0.3">
      <c r="A114" s="58"/>
      <c r="B114" s="59" t="s">
        <v>378</v>
      </c>
      <c r="C114" s="108">
        <f t="shared" ref="C114:H114" si="40">C115+C116</f>
        <v>0</v>
      </c>
      <c r="D114" s="108">
        <f t="shared" si="40"/>
        <v>66060</v>
      </c>
      <c r="E114" s="108">
        <f t="shared" si="40"/>
        <v>138270</v>
      </c>
      <c r="F114" s="108">
        <f t="shared" si="40"/>
        <v>138270</v>
      </c>
      <c r="G114" s="108">
        <f t="shared" si="40"/>
        <v>138250</v>
      </c>
      <c r="H114" s="108">
        <f t="shared" si="40"/>
        <v>7980</v>
      </c>
      <c r="FS114" s="55"/>
    </row>
    <row r="115" spans="1:175" x14ac:dyDescent="0.3">
      <c r="A115" s="58"/>
      <c r="B115" s="59" t="s">
        <v>363</v>
      </c>
      <c r="C115" s="108"/>
      <c r="D115" s="107">
        <v>66060</v>
      </c>
      <c r="E115" s="107">
        <v>138270</v>
      </c>
      <c r="F115" s="107">
        <v>138270</v>
      </c>
      <c r="G115" s="108">
        <v>138250</v>
      </c>
      <c r="H115" s="108">
        <v>7980</v>
      </c>
      <c r="FS115" s="55"/>
    </row>
    <row r="116" spans="1:175" ht="120" x14ac:dyDescent="0.3">
      <c r="A116" s="58"/>
      <c r="B116" s="59" t="s">
        <v>365</v>
      </c>
      <c r="C116" s="108"/>
      <c r="D116" s="54"/>
      <c r="E116" s="54"/>
      <c r="F116" s="54"/>
      <c r="G116" s="61"/>
      <c r="H116" s="61"/>
      <c r="FS116" s="55"/>
    </row>
    <row r="117" spans="1:175" ht="36" customHeight="1" x14ac:dyDescent="0.3">
      <c r="A117" s="52"/>
      <c r="B117" s="59" t="s">
        <v>379</v>
      </c>
      <c r="C117" s="108">
        <f t="shared" ref="C117:H117" si="41">C118+C119</f>
        <v>0</v>
      </c>
      <c r="D117" s="108">
        <f t="shared" si="41"/>
        <v>24610280</v>
      </c>
      <c r="E117" s="108">
        <f t="shared" si="41"/>
        <v>26212570</v>
      </c>
      <c r="F117" s="108">
        <f t="shared" si="41"/>
        <v>26212570</v>
      </c>
      <c r="G117" s="108">
        <f t="shared" si="41"/>
        <v>26212003.27</v>
      </c>
      <c r="H117" s="108">
        <f t="shared" si="41"/>
        <v>4551415.58</v>
      </c>
    </row>
    <row r="118" spans="1:175" x14ac:dyDescent="0.3">
      <c r="A118" s="58"/>
      <c r="B118" s="59" t="s">
        <v>363</v>
      </c>
      <c r="C118" s="108"/>
      <c r="D118" s="107">
        <v>24602720</v>
      </c>
      <c r="E118" s="107">
        <v>26205010</v>
      </c>
      <c r="F118" s="107">
        <v>26205010</v>
      </c>
      <c r="G118" s="108">
        <v>26204460</v>
      </c>
      <c r="H118" s="108">
        <v>4547670</v>
      </c>
    </row>
    <row r="119" spans="1:175" ht="120" x14ac:dyDescent="0.3">
      <c r="A119" s="58"/>
      <c r="B119" s="59" t="s">
        <v>365</v>
      </c>
      <c r="C119" s="108"/>
      <c r="D119" s="107">
        <v>7560</v>
      </c>
      <c r="E119" s="107">
        <v>7560</v>
      </c>
      <c r="F119" s="107">
        <v>7560</v>
      </c>
      <c r="G119" s="108">
        <v>7543.27</v>
      </c>
      <c r="H119" s="108">
        <v>3745.58</v>
      </c>
    </row>
    <row r="120" spans="1:175" ht="16.5" customHeight="1" x14ac:dyDescent="0.3">
      <c r="A120" s="58"/>
      <c r="B120" s="74" t="s">
        <v>380</v>
      </c>
      <c r="C120" s="108">
        <f t="shared" ref="C120:H120" si="42">C121+C122</f>
        <v>0</v>
      </c>
      <c r="D120" s="108">
        <f t="shared" si="42"/>
        <v>0</v>
      </c>
      <c r="E120" s="108">
        <f t="shared" si="42"/>
        <v>0</v>
      </c>
      <c r="F120" s="108">
        <f t="shared" si="42"/>
        <v>0</v>
      </c>
      <c r="G120" s="108">
        <f t="shared" si="42"/>
        <v>0</v>
      </c>
      <c r="H120" s="108">
        <f t="shared" si="42"/>
        <v>0</v>
      </c>
    </row>
    <row r="121" spans="1:175" x14ac:dyDescent="0.3">
      <c r="A121" s="58"/>
      <c r="B121" s="74" t="s">
        <v>363</v>
      </c>
      <c r="C121" s="108"/>
      <c r="D121" s="54"/>
      <c r="E121" s="54"/>
      <c r="F121" s="54"/>
      <c r="G121" s="61"/>
      <c r="H121" s="61"/>
    </row>
    <row r="122" spans="1:175" ht="120" x14ac:dyDescent="0.3">
      <c r="A122" s="58"/>
      <c r="B122" s="74" t="s">
        <v>365</v>
      </c>
      <c r="C122" s="108"/>
      <c r="D122" s="54"/>
      <c r="E122" s="54"/>
      <c r="F122" s="54"/>
      <c r="G122" s="61"/>
      <c r="H122" s="61"/>
    </row>
    <row r="123" spans="1:175" ht="30" x14ac:dyDescent="0.3">
      <c r="A123" s="58"/>
      <c r="B123" s="59" t="s">
        <v>381</v>
      </c>
      <c r="C123" s="108">
        <f t="shared" ref="C123:H123" si="43">C124+C125</f>
        <v>0</v>
      </c>
      <c r="D123" s="108">
        <f t="shared" si="43"/>
        <v>481810</v>
      </c>
      <c r="E123" s="108">
        <f t="shared" si="43"/>
        <v>472530</v>
      </c>
      <c r="F123" s="108">
        <f t="shared" si="43"/>
        <v>472530</v>
      </c>
      <c r="G123" s="108">
        <f t="shared" si="43"/>
        <v>472200</v>
      </c>
      <c r="H123" s="108">
        <f t="shared" si="43"/>
        <v>100640</v>
      </c>
    </row>
    <row r="124" spans="1:175" ht="16.5" customHeight="1" x14ac:dyDescent="0.3">
      <c r="A124" s="58"/>
      <c r="B124" s="59" t="s">
        <v>363</v>
      </c>
      <c r="C124" s="108"/>
      <c r="D124" s="107">
        <v>481810</v>
      </c>
      <c r="E124" s="107">
        <v>472530</v>
      </c>
      <c r="F124" s="107">
        <v>472530</v>
      </c>
      <c r="G124" s="108">
        <v>472200</v>
      </c>
      <c r="H124" s="108">
        <v>100640</v>
      </c>
    </row>
    <row r="125" spans="1:175" ht="120" x14ac:dyDescent="0.3">
      <c r="A125" s="58"/>
      <c r="B125" s="59" t="s">
        <v>365</v>
      </c>
      <c r="C125" s="108"/>
      <c r="D125" s="54"/>
      <c r="E125" s="54"/>
      <c r="F125" s="54"/>
      <c r="G125" s="61"/>
      <c r="H125" s="61"/>
    </row>
    <row r="126" spans="1:175" s="55" customFormat="1" ht="30" x14ac:dyDescent="0.3">
      <c r="A126" s="58"/>
      <c r="B126" s="75" t="s">
        <v>382</v>
      </c>
      <c r="C126" s="108">
        <f t="shared" ref="C126:H126" si="44">C127+C128</f>
        <v>0</v>
      </c>
      <c r="D126" s="108">
        <f t="shared" si="44"/>
        <v>0</v>
      </c>
      <c r="E126" s="108">
        <f t="shared" si="44"/>
        <v>0</v>
      </c>
      <c r="F126" s="108">
        <f t="shared" si="44"/>
        <v>0</v>
      </c>
      <c r="G126" s="108">
        <f t="shared" si="44"/>
        <v>0</v>
      </c>
      <c r="H126" s="108">
        <f t="shared" si="44"/>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row>
    <row r="127" spans="1:175" s="55" customFormat="1" x14ac:dyDescent="0.3">
      <c r="A127" s="58"/>
      <c r="B127" s="75" t="s">
        <v>363</v>
      </c>
      <c r="C127" s="108"/>
      <c r="D127" s="54"/>
      <c r="E127" s="54"/>
      <c r="F127" s="54"/>
      <c r="G127" s="61"/>
      <c r="H127" s="61"/>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row>
    <row r="128" spans="1:175" s="55" customFormat="1" ht="120" x14ac:dyDescent="0.3">
      <c r="A128" s="58"/>
      <c r="B128" s="75" t="s">
        <v>365</v>
      </c>
      <c r="C128" s="108"/>
      <c r="D128" s="54"/>
      <c r="E128" s="54"/>
      <c r="F128" s="54"/>
      <c r="G128" s="61"/>
      <c r="H128" s="61"/>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row>
    <row r="129" spans="1:175" s="55" customFormat="1" x14ac:dyDescent="0.3">
      <c r="A129" s="58"/>
      <c r="B129" s="75" t="s">
        <v>383</v>
      </c>
      <c r="C129" s="108">
        <f t="shared" ref="C129:H129" si="45">C130+C131</f>
        <v>0</v>
      </c>
      <c r="D129" s="108">
        <f t="shared" si="45"/>
        <v>20555820</v>
      </c>
      <c r="E129" s="108">
        <f t="shared" si="45"/>
        <v>23736410</v>
      </c>
      <c r="F129" s="108">
        <f t="shared" si="45"/>
        <v>23736410</v>
      </c>
      <c r="G129" s="108">
        <f t="shared" si="45"/>
        <v>23735960.390000001</v>
      </c>
      <c r="H129" s="108">
        <f t="shared" si="45"/>
        <v>3714023.86</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row>
    <row r="130" spans="1:175" s="55" customFormat="1" x14ac:dyDescent="0.3">
      <c r="A130" s="58"/>
      <c r="B130" s="75" t="s">
        <v>363</v>
      </c>
      <c r="C130" s="108"/>
      <c r="D130" s="107">
        <v>20551680</v>
      </c>
      <c r="E130" s="107">
        <v>23730960</v>
      </c>
      <c r="F130" s="107">
        <v>23730960</v>
      </c>
      <c r="G130" s="108">
        <v>23730530</v>
      </c>
      <c r="H130" s="108">
        <v>3712700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row>
    <row r="131" spans="1:175" s="55" customFormat="1" ht="120" x14ac:dyDescent="0.3">
      <c r="A131" s="58"/>
      <c r="B131" s="75" t="s">
        <v>365</v>
      </c>
      <c r="C131" s="108"/>
      <c r="D131" s="107">
        <v>4140</v>
      </c>
      <c r="E131" s="107">
        <v>5450</v>
      </c>
      <c r="F131" s="107">
        <v>5450</v>
      </c>
      <c r="G131" s="108">
        <v>5430.39</v>
      </c>
      <c r="H131" s="108">
        <v>1323.86</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row>
    <row r="132" spans="1:175" s="55" customFormat="1" ht="60" x14ac:dyDescent="0.3">
      <c r="A132" s="58"/>
      <c r="B132" s="77" t="s">
        <v>384</v>
      </c>
      <c r="C132" s="108">
        <f t="shared" ref="C132:H132" si="46">C133+C136+C139+C137+C138</f>
        <v>0</v>
      </c>
      <c r="D132" s="108">
        <f t="shared" si="46"/>
        <v>11692050</v>
      </c>
      <c r="E132" s="108">
        <f t="shared" si="46"/>
        <v>8260880</v>
      </c>
      <c r="F132" s="108">
        <f t="shared" si="46"/>
        <v>8260880</v>
      </c>
      <c r="G132" s="108">
        <f t="shared" si="46"/>
        <v>8259183.25</v>
      </c>
      <c r="H132" s="108">
        <f t="shared" si="46"/>
        <v>925466.62</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row>
    <row r="133" spans="1:175" s="55" customFormat="1" ht="30" x14ac:dyDescent="0.3">
      <c r="A133" s="58"/>
      <c r="B133" s="75" t="s">
        <v>385</v>
      </c>
      <c r="C133" s="108">
        <f t="shared" ref="C133:H133" si="47">C134+C135</f>
        <v>0</v>
      </c>
      <c r="D133" s="108">
        <f t="shared" si="47"/>
        <v>10086450</v>
      </c>
      <c r="E133" s="108">
        <f t="shared" si="47"/>
        <v>6953410</v>
      </c>
      <c r="F133" s="108">
        <f t="shared" si="47"/>
        <v>6953410</v>
      </c>
      <c r="G133" s="108">
        <f t="shared" si="47"/>
        <v>6952774.7199999997</v>
      </c>
      <c r="H133" s="108">
        <f t="shared" si="47"/>
        <v>524080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row>
    <row r="134" spans="1:175" s="55" customFormat="1" ht="16.5" customHeight="1" x14ac:dyDescent="0.3">
      <c r="A134" s="58"/>
      <c r="B134" s="75" t="s">
        <v>363</v>
      </c>
      <c r="C134" s="108"/>
      <c r="D134" s="107">
        <v>10065570</v>
      </c>
      <c r="E134" s="107">
        <v>6932530</v>
      </c>
      <c r="F134" s="107">
        <v>6932530</v>
      </c>
      <c r="G134" s="108">
        <v>6931900</v>
      </c>
      <c r="H134" s="108">
        <v>524080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row>
    <row r="135" spans="1:175" s="55" customFormat="1" ht="120" x14ac:dyDescent="0.3">
      <c r="A135" s="58"/>
      <c r="B135" s="75" t="s">
        <v>365</v>
      </c>
      <c r="C135" s="108"/>
      <c r="D135" s="107">
        <v>20880</v>
      </c>
      <c r="E135" s="107">
        <v>20880</v>
      </c>
      <c r="F135" s="107">
        <v>20880</v>
      </c>
      <c r="G135" s="108">
        <v>20874.72</v>
      </c>
      <c r="H135" s="108">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row>
    <row r="136" spans="1:175" s="55" customFormat="1" ht="16.5" customHeight="1" x14ac:dyDescent="0.3">
      <c r="A136" s="58"/>
      <c r="B136" s="75" t="s">
        <v>386</v>
      </c>
      <c r="C136" s="108"/>
      <c r="D136" s="107"/>
      <c r="E136" s="107"/>
      <c r="F136" s="107"/>
      <c r="G136" s="108"/>
      <c r="H136" s="108"/>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row>
    <row r="137" spans="1:175" ht="30" x14ac:dyDescent="0.3">
      <c r="A137" s="52"/>
      <c r="B137" s="75" t="s">
        <v>387</v>
      </c>
      <c r="C137" s="108"/>
      <c r="D137" s="107">
        <v>1411910</v>
      </c>
      <c r="E137" s="107">
        <v>854150</v>
      </c>
      <c r="F137" s="107">
        <v>854150</v>
      </c>
      <c r="G137" s="108">
        <v>853536.62</v>
      </c>
      <c r="H137" s="108">
        <v>401386.62</v>
      </c>
    </row>
    <row r="138" spans="1:175" ht="16.5" customHeight="1" x14ac:dyDescent="0.3">
      <c r="A138" s="52"/>
      <c r="B138" s="75" t="s">
        <v>388</v>
      </c>
      <c r="C138" s="108"/>
      <c r="D138" s="54"/>
      <c r="E138" s="54"/>
      <c r="F138" s="54"/>
      <c r="G138" s="61"/>
      <c r="H138" s="61"/>
    </row>
    <row r="139" spans="1:175" s="55" customFormat="1" ht="16.5" customHeight="1" x14ac:dyDescent="0.3">
      <c r="A139" s="58"/>
      <c r="B139" s="75" t="s">
        <v>389</v>
      </c>
      <c r="C139" s="108">
        <f>C140+C141</f>
        <v>0</v>
      </c>
      <c r="D139" s="108">
        <f t="shared" ref="D139:H139" si="48">D140+D141</f>
        <v>193690</v>
      </c>
      <c r="E139" s="108">
        <f t="shared" si="48"/>
        <v>453320</v>
      </c>
      <c r="F139" s="108">
        <f t="shared" si="48"/>
        <v>453320</v>
      </c>
      <c r="G139" s="108">
        <f t="shared" si="48"/>
        <v>452871.91</v>
      </c>
      <c r="H139" s="108">
        <f t="shared" si="48"/>
        <v>0</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row>
    <row r="140" spans="1:175" s="55" customFormat="1" ht="16.5" customHeight="1" x14ac:dyDescent="0.3">
      <c r="A140" s="58"/>
      <c r="B140" s="75" t="s">
        <v>363</v>
      </c>
      <c r="C140" s="108"/>
      <c r="D140" s="107">
        <v>193690</v>
      </c>
      <c r="E140" s="107">
        <v>453320</v>
      </c>
      <c r="F140" s="107">
        <v>453320</v>
      </c>
      <c r="G140" s="108">
        <v>452871.91</v>
      </c>
      <c r="H140" s="108">
        <v>0</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row>
    <row r="141" spans="1:175" s="55" customFormat="1" ht="120" x14ac:dyDescent="0.3">
      <c r="A141" s="58"/>
      <c r="B141" s="75" t="s">
        <v>365</v>
      </c>
      <c r="C141" s="108"/>
      <c r="D141" s="54"/>
      <c r="E141" s="54"/>
      <c r="F141" s="54"/>
      <c r="G141" s="61"/>
      <c r="H141" s="61"/>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row>
    <row r="142" spans="1:175" s="55" customFormat="1" ht="30" x14ac:dyDescent="0.3">
      <c r="A142" s="58"/>
      <c r="B142" s="62" t="s">
        <v>356</v>
      </c>
      <c r="C142" s="108"/>
      <c r="D142" s="54"/>
      <c r="E142" s="54"/>
      <c r="F142" s="54"/>
      <c r="G142" s="61"/>
      <c r="H142" s="61"/>
      <c r="I142" s="40"/>
      <c r="J142" s="40"/>
      <c r="K142" s="41"/>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row>
    <row r="143" spans="1:175" s="55" customFormat="1" ht="45" x14ac:dyDescent="0.3">
      <c r="A143" s="58" t="s">
        <v>390</v>
      </c>
      <c r="B143" s="56" t="s">
        <v>391</v>
      </c>
      <c r="C143" s="108">
        <f t="shared" ref="C143:H143" si="49">C144+C147+C150+C153+C154+C155+C156+C159+C160+C161</f>
        <v>0</v>
      </c>
      <c r="D143" s="108">
        <f t="shared" si="49"/>
        <v>3811490</v>
      </c>
      <c r="E143" s="108">
        <f t="shared" si="49"/>
        <v>3485440</v>
      </c>
      <c r="F143" s="108">
        <f t="shared" si="49"/>
        <v>3485440</v>
      </c>
      <c r="G143" s="108">
        <f t="shared" si="49"/>
        <v>3484006.98</v>
      </c>
      <c r="H143" s="108">
        <f t="shared" si="49"/>
        <v>212670</v>
      </c>
      <c r="I143" s="40"/>
      <c r="J143" s="40"/>
      <c r="K143" s="41"/>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row>
    <row r="144" spans="1:175" s="55" customFormat="1" x14ac:dyDescent="0.3">
      <c r="A144" s="58"/>
      <c r="B144" s="59" t="s">
        <v>379</v>
      </c>
      <c r="C144" s="108">
        <f t="shared" ref="C144:H144" si="50">C145+C146</f>
        <v>0</v>
      </c>
      <c r="D144" s="108">
        <f t="shared" si="50"/>
        <v>1324460</v>
      </c>
      <c r="E144" s="108">
        <f t="shared" si="50"/>
        <v>1319330</v>
      </c>
      <c r="F144" s="108">
        <f t="shared" si="50"/>
        <v>1319330</v>
      </c>
      <c r="G144" s="108">
        <f t="shared" si="50"/>
        <v>1318900</v>
      </c>
      <c r="H144" s="108">
        <f t="shared" si="50"/>
        <v>210670</v>
      </c>
      <c r="I144" s="40"/>
      <c r="J144" s="40"/>
      <c r="K144" s="41"/>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row>
    <row r="145" spans="1:181" s="55" customFormat="1" x14ac:dyDescent="0.3">
      <c r="A145" s="58"/>
      <c r="B145" s="59" t="s">
        <v>363</v>
      </c>
      <c r="C145" s="108"/>
      <c r="D145" s="107">
        <v>1322780</v>
      </c>
      <c r="E145" s="107">
        <v>1317650</v>
      </c>
      <c r="F145" s="107">
        <v>1317650</v>
      </c>
      <c r="G145" s="108">
        <v>1317220</v>
      </c>
      <c r="H145" s="108">
        <v>209830</v>
      </c>
      <c r="I145" s="40"/>
      <c r="J145" s="40"/>
      <c r="K145" s="41"/>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row>
    <row r="146" spans="1:181" s="55" customFormat="1" ht="16.5" customHeight="1" x14ac:dyDescent="0.3">
      <c r="A146" s="58"/>
      <c r="B146" s="59" t="s">
        <v>365</v>
      </c>
      <c r="C146" s="108"/>
      <c r="D146" s="107">
        <v>1680</v>
      </c>
      <c r="E146" s="107">
        <v>1680</v>
      </c>
      <c r="F146" s="107">
        <v>1680</v>
      </c>
      <c r="G146" s="108">
        <v>1680</v>
      </c>
      <c r="H146" s="108">
        <v>840</v>
      </c>
      <c r="I146" s="40"/>
      <c r="J146" s="40"/>
      <c r="K146" s="41"/>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row>
    <row r="147" spans="1:181" s="55" customFormat="1" ht="30" x14ac:dyDescent="0.3">
      <c r="A147" s="58"/>
      <c r="B147" s="78" t="s">
        <v>392</v>
      </c>
      <c r="C147" s="108">
        <f t="shared" ref="C147:H147" si="51">C148+C149</f>
        <v>0</v>
      </c>
      <c r="D147" s="108">
        <f t="shared" si="51"/>
        <v>1750870</v>
      </c>
      <c r="E147" s="108">
        <f t="shared" si="51"/>
        <v>1258230</v>
      </c>
      <c r="F147" s="108">
        <f t="shared" si="51"/>
        <v>1258230</v>
      </c>
      <c r="G147" s="108">
        <f t="shared" si="51"/>
        <v>1257855.44</v>
      </c>
      <c r="H147" s="108">
        <f t="shared" si="51"/>
        <v>2000</v>
      </c>
      <c r="I147" s="40"/>
      <c r="J147" s="40"/>
      <c r="K147" s="41"/>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row>
    <row r="148" spans="1:181" s="55" customFormat="1" ht="16.5" customHeight="1" x14ac:dyDescent="0.3">
      <c r="A148" s="58"/>
      <c r="B148" s="78" t="s">
        <v>363</v>
      </c>
      <c r="C148" s="108"/>
      <c r="D148" s="107">
        <v>1744820</v>
      </c>
      <c r="E148" s="107">
        <v>1252180</v>
      </c>
      <c r="F148" s="107">
        <v>1252180</v>
      </c>
      <c r="G148" s="108">
        <f>1257855.44-6045.44</f>
        <v>1251810</v>
      </c>
      <c r="H148" s="108">
        <v>2000</v>
      </c>
      <c r="I148" s="40"/>
      <c r="J148" s="40"/>
      <c r="K148" s="41"/>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row>
    <row r="149" spans="1:181" s="55" customFormat="1" ht="120" x14ac:dyDescent="0.3">
      <c r="A149" s="58"/>
      <c r="B149" s="78" t="s">
        <v>365</v>
      </c>
      <c r="C149" s="108"/>
      <c r="D149" s="107">
        <v>6050</v>
      </c>
      <c r="E149" s="107">
        <v>6050</v>
      </c>
      <c r="F149" s="107">
        <v>6050</v>
      </c>
      <c r="G149" s="108">
        <v>6045.44</v>
      </c>
      <c r="H149" s="108">
        <v>0</v>
      </c>
      <c r="I149" s="40"/>
      <c r="J149" s="40"/>
      <c r="K149" s="41"/>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row>
    <row r="150" spans="1:181" s="55" customFormat="1" x14ac:dyDescent="0.3">
      <c r="A150" s="58"/>
      <c r="B150" s="59" t="s">
        <v>393</v>
      </c>
      <c r="C150" s="108">
        <f t="shared" ref="C150:H150" si="52">C151+C152</f>
        <v>0</v>
      </c>
      <c r="D150" s="108">
        <f t="shared" si="52"/>
        <v>736160</v>
      </c>
      <c r="E150" s="108">
        <f t="shared" si="52"/>
        <v>907880</v>
      </c>
      <c r="F150" s="108">
        <f t="shared" si="52"/>
        <v>907880</v>
      </c>
      <c r="G150" s="108">
        <f t="shared" si="52"/>
        <v>907251.54</v>
      </c>
      <c r="H150" s="108">
        <f t="shared" si="52"/>
        <v>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row>
    <row r="151" spans="1:181" s="55" customFormat="1" ht="16.5" customHeight="1" x14ac:dyDescent="0.3">
      <c r="A151" s="58"/>
      <c r="B151" s="59" t="s">
        <v>363</v>
      </c>
      <c r="C151" s="108"/>
      <c r="D151" s="107">
        <v>736160</v>
      </c>
      <c r="E151" s="107">
        <v>907880</v>
      </c>
      <c r="F151" s="107">
        <v>907880</v>
      </c>
      <c r="G151" s="108">
        <v>907251.54</v>
      </c>
      <c r="H151" s="108">
        <v>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row>
    <row r="152" spans="1:181" s="55" customFormat="1" ht="16.5" customHeight="1" x14ac:dyDescent="0.3">
      <c r="A152" s="52"/>
      <c r="B152" s="59" t="s">
        <v>365</v>
      </c>
      <c r="C152" s="108"/>
      <c r="D152" s="54"/>
      <c r="E152" s="54"/>
      <c r="F152" s="54"/>
      <c r="G152" s="61"/>
      <c r="H152" s="61"/>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row>
    <row r="153" spans="1:181" s="55" customFormat="1" ht="16.5" customHeight="1" x14ac:dyDescent="0.3">
      <c r="A153" s="58"/>
      <c r="B153" s="59" t="s">
        <v>394</v>
      </c>
      <c r="C153" s="108"/>
      <c r="D153" s="54"/>
      <c r="E153" s="54"/>
      <c r="F153" s="54"/>
      <c r="G153" s="61"/>
      <c r="H153" s="61"/>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row>
    <row r="154" spans="1:181" s="55" customFormat="1" ht="16.5" customHeight="1" x14ac:dyDescent="0.3">
      <c r="A154" s="58"/>
      <c r="B154" s="59" t="s">
        <v>395</v>
      </c>
      <c r="C154" s="108"/>
      <c r="D154" s="54"/>
      <c r="E154" s="54"/>
      <c r="F154" s="54"/>
      <c r="G154" s="61"/>
      <c r="H154" s="61"/>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row>
    <row r="155" spans="1:181" ht="16.5" customHeight="1" x14ac:dyDescent="0.3">
      <c r="A155" s="58"/>
      <c r="B155" s="59" t="s">
        <v>376</v>
      </c>
      <c r="C155" s="108"/>
      <c r="D155" s="54"/>
      <c r="E155" s="54"/>
      <c r="F155" s="54"/>
      <c r="G155" s="61"/>
      <c r="H155" s="61"/>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c r="EB155" s="55"/>
      <c r="EC155" s="55"/>
      <c r="ED155" s="55"/>
      <c r="EE155" s="55"/>
      <c r="EF155" s="55"/>
      <c r="EG155" s="55"/>
      <c r="EH155" s="55"/>
      <c r="EI155" s="55"/>
      <c r="EJ155" s="55"/>
      <c r="EK155" s="55"/>
      <c r="EL155" s="55"/>
      <c r="EM155" s="55"/>
      <c r="EN155" s="55"/>
      <c r="EO155" s="55"/>
      <c r="EP155" s="55"/>
      <c r="EQ155" s="55"/>
      <c r="ER155" s="55"/>
      <c r="ES155" s="55"/>
      <c r="ET155" s="55"/>
      <c r="EU155" s="55"/>
      <c r="EV155" s="55"/>
      <c r="EW155" s="55"/>
      <c r="EX155" s="55"/>
      <c r="EY155" s="55"/>
      <c r="EZ155" s="55"/>
      <c r="FA155" s="55"/>
      <c r="FB155" s="55"/>
      <c r="FC155" s="55"/>
      <c r="FD155" s="55"/>
      <c r="FE155" s="55"/>
      <c r="FF155" s="55"/>
      <c r="FG155" s="55"/>
      <c r="FH155" s="55"/>
      <c r="FI155" s="55"/>
      <c r="FJ155" s="55"/>
      <c r="FK155" s="55"/>
      <c r="FL155" s="55"/>
      <c r="FM155" s="55"/>
      <c r="FN155" s="55"/>
      <c r="FO155" s="55"/>
      <c r="FP155" s="55"/>
      <c r="FQ155" s="55"/>
      <c r="FR155" s="55"/>
      <c r="FT155" s="55"/>
      <c r="FU155" s="55"/>
      <c r="FV155" s="55"/>
      <c r="FW155" s="55"/>
      <c r="FX155" s="55"/>
      <c r="FY155" s="55"/>
    </row>
    <row r="156" spans="1:181" ht="30" x14ac:dyDescent="0.3">
      <c r="A156" s="52"/>
      <c r="B156" s="59" t="s">
        <v>396</v>
      </c>
      <c r="C156" s="108">
        <f t="shared" ref="C156:H156" si="53">C157+C158</f>
        <v>0</v>
      </c>
      <c r="D156" s="108">
        <f t="shared" si="53"/>
        <v>0</v>
      </c>
      <c r="E156" s="108">
        <f t="shared" si="53"/>
        <v>0</v>
      </c>
      <c r="F156" s="108">
        <f t="shared" si="53"/>
        <v>0</v>
      </c>
      <c r="G156" s="108">
        <f t="shared" si="53"/>
        <v>0</v>
      </c>
      <c r="H156" s="108">
        <f t="shared" si="53"/>
        <v>0</v>
      </c>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5"/>
      <c r="DR156" s="55"/>
      <c r="DS156" s="55"/>
      <c r="DT156" s="55"/>
      <c r="DU156" s="55"/>
      <c r="DV156" s="55"/>
      <c r="DW156" s="55"/>
      <c r="DX156" s="55"/>
      <c r="DY156" s="55"/>
      <c r="DZ156" s="55"/>
      <c r="EA156" s="55"/>
      <c r="EB156" s="55"/>
      <c r="EC156" s="55"/>
      <c r="ED156" s="55"/>
      <c r="EE156" s="55"/>
      <c r="EF156" s="55"/>
      <c r="EG156" s="55"/>
      <c r="EH156" s="55"/>
      <c r="EI156" s="55"/>
      <c r="EJ156" s="55"/>
      <c r="EK156" s="55"/>
      <c r="EL156" s="55"/>
      <c r="EM156" s="55"/>
      <c r="EN156" s="55"/>
      <c r="EO156" s="55"/>
      <c r="EP156" s="55"/>
      <c r="EQ156" s="55"/>
      <c r="ER156" s="55"/>
      <c r="ES156" s="55"/>
      <c r="ET156" s="55"/>
      <c r="EU156" s="55"/>
      <c r="EV156" s="55"/>
      <c r="EW156" s="55"/>
      <c r="EX156" s="55"/>
      <c r="EY156" s="55"/>
      <c r="EZ156" s="55"/>
      <c r="FA156" s="55"/>
      <c r="FB156" s="55"/>
      <c r="FC156" s="55"/>
      <c r="FD156" s="55"/>
      <c r="FE156" s="55"/>
      <c r="FF156" s="55"/>
      <c r="FG156" s="55"/>
      <c r="FH156" s="55"/>
      <c r="FI156" s="55"/>
      <c r="FJ156" s="55"/>
      <c r="FK156" s="55"/>
      <c r="FL156" s="55"/>
      <c r="FM156" s="55"/>
      <c r="FN156" s="55"/>
      <c r="FO156" s="55"/>
      <c r="FP156" s="55"/>
      <c r="FQ156" s="55"/>
      <c r="FR156" s="55"/>
      <c r="FT156" s="55"/>
      <c r="FU156" s="55"/>
      <c r="FV156" s="55"/>
      <c r="FW156" s="55"/>
      <c r="FX156" s="55"/>
      <c r="FY156" s="55"/>
    </row>
    <row r="157" spans="1:181" x14ac:dyDescent="0.3">
      <c r="A157" s="58"/>
      <c r="B157" s="59" t="s">
        <v>363</v>
      </c>
      <c r="C157" s="108"/>
      <c r="D157" s="54"/>
      <c r="E157" s="54"/>
      <c r="F157" s="54"/>
      <c r="G157" s="61"/>
      <c r="H157" s="61"/>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row>
    <row r="158" spans="1:181" ht="120" x14ac:dyDescent="0.3">
      <c r="A158" s="58"/>
      <c r="B158" s="59" t="s">
        <v>365</v>
      </c>
      <c r="C158" s="108"/>
      <c r="D158" s="54"/>
      <c r="E158" s="54"/>
      <c r="F158" s="54"/>
      <c r="G158" s="61"/>
      <c r="H158" s="61"/>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5"/>
      <c r="DR158" s="55"/>
      <c r="DS158" s="55"/>
      <c r="DT158" s="55"/>
      <c r="DU158" s="55"/>
      <c r="DV158" s="55"/>
      <c r="DW158" s="55"/>
      <c r="DX158" s="55"/>
      <c r="DY158" s="55"/>
      <c r="DZ158" s="55"/>
      <c r="EA158" s="55"/>
      <c r="EB158" s="55"/>
      <c r="EC158" s="55"/>
      <c r="ED158" s="55"/>
      <c r="EE158" s="55"/>
      <c r="EF158" s="55"/>
      <c r="EG158" s="55"/>
      <c r="EH158" s="55"/>
      <c r="EI158" s="55"/>
      <c r="EJ158" s="55"/>
      <c r="EK158" s="55"/>
      <c r="EL158" s="55"/>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row>
    <row r="159" spans="1:181" ht="60" x14ac:dyDescent="0.3">
      <c r="A159" s="58"/>
      <c r="B159" s="79" t="s">
        <v>503</v>
      </c>
      <c r="C159" s="108"/>
      <c r="D159" s="54"/>
      <c r="E159" s="54"/>
      <c r="F159" s="54"/>
      <c r="G159" s="61"/>
      <c r="H159" s="61"/>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row>
    <row r="160" spans="1:181" ht="45" x14ac:dyDescent="0.3">
      <c r="A160" s="58"/>
      <c r="B160" s="79" t="s">
        <v>397</v>
      </c>
      <c r="C160" s="108"/>
      <c r="D160" s="54"/>
      <c r="E160" s="54"/>
      <c r="F160" s="54"/>
      <c r="G160" s="61"/>
      <c r="H160" s="61"/>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row>
    <row r="161" spans="1:181" s="55" customFormat="1" ht="45" x14ac:dyDescent="0.3">
      <c r="A161" s="58"/>
      <c r="B161" s="80" t="s">
        <v>398</v>
      </c>
      <c r="C161" s="108">
        <f t="shared" ref="C161:H161" si="54">C162+C165+C166+C169</f>
        <v>0</v>
      </c>
      <c r="D161" s="108">
        <f t="shared" si="54"/>
        <v>0</v>
      </c>
      <c r="E161" s="108">
        <f t="shared" si="54"/>
        <v>0</v>
      </c>
      <c r="F161" s="108">
        <f t="shared" si="54"/>
        <v>0</v>
      </c>
      <c r="G161" s="108">
        <f t="shared" si="54"/>
        <v>0</v>
      </c>
      <c r="H161" s="108">
        <f t="shared" si="54"/>
        <v>0</v>
      </c>
      <c r="FT161" s="40"/>
      <c r="FU161" s="40"/>
      <c r="FV161" s="40"/>
      <c r="FW161" s="40"/>
      <c r="FX161" s="40"/>
      <c r="FY161" s="40"/>
    </row>
    <row r="162" spans="1:181" s="55" customFormat="1" ht="30" x14ac:dyDescent="0.3">
      <c r="A162" s="58"/>
      <c r="B162" s="81" t="s">
        <v>399</v>
      </c>
      <c r="C162" s="108">
        <f t="shared" ref="C162:H162" si="55">C163+C164</f>
        <v>0</v>
      </c>
      <c r="D162" s="108">
        <f t="shared" si="55"/>
        <v>0</v>
      </c>
      <c r="E162" s="108">
        <f t="shared" si="55"/>
        <v>0</v>
      </c>
      <c r="F162" s="108">
        <f t="shared" si="55"/>
        <v>0</v>
      </c>
      <c r="G162" s="108">
        <f t="shared" si="55"/>
        <v>0</v>
      </c>
      <c r="H162" s="108">
        <f t="shared" si="55"/>
        <v>0</v>
      </c>
      <c r="FT162" s="40"/>
      <c r="FU162" s="40"/>
      <c r="FV162" s="40"/>
      <c r="FW162" s="40"/>
      <c r="FX162" s="40"/>
      <c r="FY162" s="40"/>
    </row>
    <row r="163" spans="1:181" x14ac:dyDescent="0.3">
      <c r="A163" s="58"/>
      <c r="B163" s="81" t="s">
        <v>363</v>
      </c>
      <c r="C163" s="108"/>
      <c r="D163" s="54"/>
      <c r="E163" s="54"/>
      <c r="F163" s="54"/>
      <c r="G163" s="61"/>
      <c r="H163" s="61"/>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c r="EE163" s="55"/>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row>
    <row r="164" spans="1:181" ht="120" x14ac:dyDescent="0.3">
      <c r="A164" s="52"/>
      <c r="B164" s="81" t="s">
        <v>365</v>
      </c>
      <c r="C164" s="108"/>
      <c r="D164" s="54"/>
      <c r="E164" s="54"/>
      <c r="F164" s="54"/>
      <c r="G164" s="61"/>
      <c r="H164" s="61"/>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c r="EB164" s="55"/>
      <c r="EC164" s="55"/>
      <c r="ED164" s="55"/>
      <c r="EE164" s="55"/>
      <c r="EF164" s="55"/>
      <c r="EG164" s="55"/>
      <c r="EH164" s="55"/>
      <c r="EI164" s="55"/>
      <c r="EJ164" s="55"/>
      <c r="EK164" s="55"/>
      <c r="EL164" s="55"/>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row>
    <row r="165" spans="1:181" ht="45" x14ac:dyDescent="0.3">
      <c r="A165" s="52"/>
      <c r="B165" s="81" t="s">
        <v>400</v>
      </c>
      <c r="C165" s="108"/>
      <c r="D165" s="54"/>
      <c r="E165" s="54"/>
      <c r="F165" s="54"/>
      <c r="G165" s="61"/>
      <c r="H165" s="61"/>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row>
    <row r="166" spans="1:181" ht="45" x14ac:dyDescent="0.3">
      <c r="A166" s="52"/>
      <c r="B166" s="81" t="s">
        <v>401</v>
      </c>
      <c r="C166" s="108">
        <f t="shared" ref="C166:H166" si="56">C167+C168</f>
        <v>0</v>
      </c>
      <c r="D166" s="108">
        <f t="shared" si="56"/>
        <v>0</v>
      </c>
      <c r="E166" s="108">
        <f t="shared" si="56"/>
        <v>0</v>
      </c>
      <c r="F166" s="108">
        <f t="shared" si="56"/>
        <v>0</v>
      </c>
      <c r="G166" s="108">
        <f t="shared" si="56"/>
        <v>0</v>
      </c>
      <c r="H166" s="108">
        <f t="shared" si="56"/>
        <v>0</v>
      </c>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row>
    <row r="167" spans="1:181" x14ac:dyDescent="0.3">
      <c r="A167" s="52"/>
      <c r="B167" s="81" t="s">
        <v>363</v>
      </c>
      <c r="C167" s="108"/>
      <c r="D167" s="54"/>
      <c r="E167" s="54"/>
      <c r="F167" s="54"/>
      <c r="G167" s="61"/>
      <c r="H167" s="61"/>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row>
    <row r="168" spans="1:181" ht="120" x14ac:dyDescent="0.3">
      <c r="A168" s="58"/>
      <c r="B168" s="81" t="s">
        <v>365</v>
      </c>
      <c r="C168" s="108"/>
      <c r="D168" s="54"/>
      <c r="E168" s="54"/>
      <c r="F168" s="54"/>
      <c r="G168" s="61"/>
      <c r="H168" s="61"/>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row>
    <row r="169" spans="1:181" ht="30" customHeight="1" x14ac:dyDescent="0.3">
      <c r="A169" s="58"/>
      <c r="B169" s="81" t="s">
        <v>402</v>
      </c>
      <c r="C169" s="108"/>
      <c r="D169" s="54"/>
      <c r="E169" s="54"/>
      <c r="F169" s="54"/>
      <c r="G169" s="61"/>
      <c r="H169" s="61"/>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row>
    <row r="170" spans="1:181" ht="16.5" customHeight="1" x14ac:dyDescent="0.3">
      <c r="A170" s="58"/>
      <c r="B170" s="62" t="s">
        <v>356</v>
      </c>
      <c r="C170" s="108"/>
      <c r="D170" s="54"/>
      <c r="E170" s="54"/>
      <c r="F170" s="54"/>
      <c r="G170" s="61"/>
      <c r="H170" s="61"/>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row>
    <row r="171" spans="1:181" ht="30" x14ac:dyDescent="0.3">
      <c r="A171" s="52" t="s">
        <v>403</v>
      </c>
      <c r="B171" s="62" t="s">
        <v>404</v>
      </c>
      <c r="C171" s="107">
        <f t="shared" ref="C171:H171" si="57">C172+C173</f>
        <v>0</v>
      </c>
      <c r="D171" s="107">
        <f t="shared" si="57"/>
        <v>14538250</v>
      </c>
      <c r="E171" s="107">
        <f t="shared" si="57"/>
        <v>14538250</v>
      </c>
      <c r="F171" s="107">
        <f t="shared" si="57"/>
        <v>10885510</v>
      </c>
      <c r="G171" s="107">
        <f t="shared" si="57"/>
        <v>9126738</v>
      </c>
      <c r="H171" s="107">
        <f t="shared" si="57"/>
        <v>1883191.48</v>
      </c>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row>
    <row r="172" spans="1:181" ht="16.5" customHeight="1" x14ac:dyDescent="0.3">
      <c r="A172" s="52"/>
      <c r="B172" s="62" t="s">
        <v>363</v>
      </c>
      <c r="C172" s="107"/>
      <c r="D172" s="107">
        <v>14496550</v>
      </c>
      <c r="E172" s="107">
        <v>14488210</v>
      </c>
      <c r="F172" s="107">
        <v>10835470</v>
      </c>
      <c r="G172" s="107">
        <v>9076740</v>
      </c>
      <c r="H172" s="107">
        <v>1866525.48</v>
      </c>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row>
    <row r="173" spans="1:181" ht="120" x14ac:dyDescent="0.3">
      <c r="A173" s="52"/>
      <c r="B173" s="62" t="s">
        <v>365</v>
      </c>
      <c r="C173" s="107"/>
      <c r="D173" s="107">
        <v>41700</v>
      </c>
      <c r="E173" s="107">
        <v>50040</v>
      </c>
      <c r="F173" s="107">
        <v>50040</v>
      </c>
      <c r="G173" s="107">
        <v>49998</v>
      </c>
      <c r="H173" s="107">
        <v>16666</v>
      </c>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row>
    <row r="174" spans="1:181" ht="16.5" customHeight="1" x14ac:dyDescent="0.3">
      <c r="A174" s="58"/>
      <c r="B174" s="62" t="s">
        <v>356</v>
      </c>
      <c r="C174" s="107"/>
      <c r="D174" s="54"/>
      <c r="E174" s="54"/>
      <c r="F174" s="54"/>
      <c r="G174" s="61"/>
      <c r="H174" s="61"/>
      <c r="FS174" s="55"/>
    </row>
    <row r="175" spans="1:181" x14ac:dyDescent="0.3">
      <c r="A175" s="58" t="s">
        <v>405</v>
      </c>
      <c r="B175" s="62" t="s">
        <v>406</v>
      </c>
      <c r="C175" s="108">
        <f t="shared" ref="C175:H175" si="58">C176+C177</f>
        <v>0</v>
      </c>
      <c r="D175" s="108">
        <f t="shared" si="58"/>
        <v>2900290</v>
      </c>
      <c r="E175" s="108">
        <f t="shared" si="58"/>
        <v>2900290</v>
      </c>
      <c r="F175" s="108">
        <f t="shared" si="58"/>
        <v>2900290</v>
      </c>
      <c r="G175" s="108">
        <f t="shared" si="58"/>
        <v>2482219.15</v>
      </c>
      <c r="H175" s="108">
        <f t="shared" si="58"/>
        <v>448650</v>
      </c>
      <c r="FS175" s="55"/>
    </row>
    <row r="176" spans="1:181" x14ac:dyDescent="0.3">
      <c r="A176" s="58"/>
      <c r="B176" s="62" t="s">
        <v>363</v>
      </c>
      <c r="C176" s="108"/>
      <c r="D176" s="107">
        <v>2900000</v>
      </c>
      <c r="E176" s="107">
        <v>2900000</v>
      </c>
      <c r="F176" s="107">
        <v>2900000</v>
      </c>
      <c r="G176" s="108">
        <v>2481930</v>
      </c>
      <c r="H176" s="108">
        <v>448650</v>
      </c>
      <c r="FS176" s="55"/>
    </row>
    <row r="177" spans="1:175" ht="120" x14ac:dyDescent="0.3">
      <c r="A177" s="58"/>
      <c r="B177" s="62" t="s">
        <v>365</v>
      </c>
      <c r="C177" s="108"/>
      <c r="D177" s="107">
        <v>290</v>
      </c>
      <c r="E177" s="107">
        <v>290</v>
      </c>
      <c r="F177" s="107">
        <v>290</v>
      </c>
      <c r="G177" s="107">
        <v>289.14999999999998</v>
      </c>
      <c r="H177" s="107">
        <v>0</v>
      </c>
      <c r="FS177" s="55"/>
    </row>
    <row r="178" spans="1:175" ht="30" x14ac:dyDescent="0.3">
      <c r="A178" s="58"/>
      <c r="B178" s="62" t="s">
        <v>356</v>
      </c>
      <c r="C178" s="108"/>
      <c r="D178" s="54"/>
      <c r="E178" s="54"/>
      <c r="F178" s="54"/>
      <c r="G178" s="68"/>
      <c r="H178" s="68"/>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5"/>
      <c r="DR178" s="55"/>
      <c r="DS178" s="55"/>
      <c r="DT178" s="55"/>
      <c r="DU178" s="55"/>
      <c r="DV178" s="55"/>
      <c r="DW178" s="55"/>
      <c r="DX178" s="55"/>
      <c r="DY178" s="55"/>
      <c r="DZ178" s="55"/>
      <c r="EA178" s="55"/>
      <c r="EB178" s="55"/>
      <c r="EC178" s="55"/>
      <c r="ED178" s="55"/>
      <c r="EE178" s="55"/>
      <c r="EF178" s="55"/>
      <c r="EG178" s="55"/>
      <c r="EH178" s="55"/>
      <c r="EI178" s="55"/>
      <c r="EJ178" s="55"/>
      <c r="EK178" s="55"/>
      <c r="EL178" s="55"/>
      <c r="EM178" s="55"/>
      <c r="EN178" s="55"/>
      <c r="EO178" s="55"/>
      <c r="EP178" s="55"/>
      <c r="EQ178" s="55"/>
      <c r="ER178" s="55"/>
      <c r="ES178" s="55"/>
      <c r="ET178" s="55"/>
      <c r="EU178" s="55"/>
      <c r="EV178" s="55"/>
      <c r="EW178" s="55"/>
      <c r="EX178" s="55"/>
      <c r="EY178" s="55"/>
      <c r="EZ178" s="55"/>
      <c r="FA178" s="55"/>
      <c r="FB178" s="55"/>
      <c r="FC178" s="55"/>
      <c r="FD178" s="55"/>
      <c r="FE178" s="55"/>
      <c r="FF178" s="55"/>
      <c r="FG178" s="55"/>
      <c r="FH178" s="55"/>
      <c r="FI178" s="55"/>
      <c r="FJ178" s="55"/>
      <c r="FK178" s="55"/>
      <c r="FL178" s="55"/>
      <c r="FM178" s="55"/>
      <c r="FN178" s="55"/>
      <c r="FO178" s="55"/>
      <c r="FP178" s="55"/>
      <c r="FQ178" s="55"/>
      <c r="FR178" s="55"/>
      <c r="FS178" s="55"/>
    </row>
    <row r="179" spans="1:175" x14ac:dyDescent="0.3">
      <c r="A179" s="58" t="s">
        <v>407</v>
      </c>
      <c r="B179" s="56" t="s">
        <v>408</v>
      </c>
      <c r="C179" s="107">
        <f>+C180+C191+C196+C201+C213</f>
        <v>0</v>
      </c>
      <c r="D179" s="107">
        <f t="shared" ref="D179:H179" si="59">+D180+D191+D196+D201+D213</f>
        <v>74424190</v>
      </c>
      <c r="E179" s="107">
        <f t="shared" si="59"/>
        <v>76142570</v>
      </c>
      <c r="F179" s="107">
        <f t="shared" si="59"/>
        <v>76142570</v>
      </c>
      <c r="G179" s="107">
        <f t="shared" si="59"/>
        <v>61932015.510000005</v>
      </c>
      <c r="H179" s="107">
        <f t="shared" si="59"/>
        <v>12479874.25</v>
      </c>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c r="EA179" s="55"/>
      <c r="EB179" s="55"/>
      <c r="EC179" s="55"/>
      <c r="ED179" s="55"/>
      <c r="EE179" s="55"/>
      <c r="EF179" s="55"/>
      <c r="EG179" s="55"/>
      <c r="EH179" s="55"/>
      <c r="EI179" s="55"/>
      <c r="EJ179" s="55"/>
      <c r="EK179" s="55"/>
      <c r="EL179" s="55"/>
      <c r="EM179" s="55"/>
      <c r="EN179" s="55"/>
      <c r="EO179" s="55"/>
      <c r="EP179" s="55"/>
      <c r="EQ179" s="55"/>
      <c r="ER179" s="55"/>
      <c r="ES179" s="55"/>
      <c r="ET179" s="55"/>
      <c r="EU179" s="55"/>
      <c r="EV179" s="55"/>
      <c r="EW179" s="55"/>
      <c r="EX179" s="55"/>
      <c r="EY179" s="55"/>
      <c r="EZ179" s="55"/>
      <c r="FA179" s="55"/>
      <c r="FB179" s="55"/>
      <c r="FC179" s="55"/>
      <c r="FD179" s="55"/>
      <c r="FE179" s="55"/>
      <c r="FF179" s="55"/>
      <c r="FG179" s="55"/>
      <c r="FH179" s="55"/>
      <c r="FI179" s="55"/>
      <c r="FJ179" s="55"/>
      <c r="FK179" s="55"/>
      <c r="FL179" s="55"/>
      <c r="FM179" s="55"/>
      <c r="FN179" s="55"/>
      <c r="FO179" s="55"/>
      <c r="FP179" s="55"/>
      <c r="FQ179" s="55"/>
      <c r="FR179" s="55"/>
    </row>
    <row r="180" spans="1:175" x14ac:dyDescent="0.3">
      <c r="A180" s="58" t="s">
        <v>409</v>
      </c>
      <c r="B180" s="56" t="s">
        <v>410</v>
      </c>
      <c r="C180" s="107">
        <f>+C181+C185+C186+C187+C188+C189</f>
        <v>0</v>
      </c>
      <c r="D180" s="107">
        <f t="shared" ref="D180:H180" si="60">+D181+D185+D186+D187+D188+D189</f>
        <v>40822000</v>
      </c>
      <c r="E180" s="107">
        <f t="shared" si="60"/>
        <v>39814580</v>
      </c>
      <c r="F180" s="107">
        <f t="shared" si="60"/>
        <v>39814580</v>
      </c>
      <c r="G180" s="107">
        <f t="shared" si="60"/>
        <v>31487674.280000001</v>
      </c>
      <c r="H180" s="107">
        <f t="shared" si="60"/>
        <v>6121997.0800000001</v>
      </c>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5"/>
      <c r="EC180" s="55"/>
      <c r="ED180" s="55"/>
      <c r="EE180" s="55"/>
      <c r="EF180" s="55"/>
      <c r="EG180" s="55"/>
      <c r="EH180" s="55"/>
      <c r="EI180" s="55"/>
      <c r="EJ180" s="55"/>
      <c r="EK180" s="55"/>
      <c r="EL180" s="55"/>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row>
    <row r="181" spans="1:175" ht="16.5" customHeight="1" x14ac:dyDescent="0.3">
      <c r="A181" s="58"/>
      <c r="B181" s="68" t="s">
        <v>509</v>
      </c>
      <c r="C181" s="108">
        <f>C182+C183+C184</f>
        <v>0</v>
      </c>
      <c r="D181" s="107">
        <v>35887000</v>
      </c>
      <c r="E181" s="107">
        <v>36468000</v>
      </c>
      <c r="F181" s="107">
        <v>36468000</v>
      </c>
      <c r="G181" s="108">
        <f t="shared" ref="G181:H181" si="61">G182+G183+G184</f>
        <v>29083741.850000001</v>
      </c>
      <c r="H181" s="108">
        <f t="shared" si="61"/>
        <v>5623697.6799999997</v>
      </c>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c r="EA181" s="55"/>
      <c r="EB181" s="55"/>
      <c r="EC181" s="55"/>
      <c r="ED181" s="55"/>
      <c r="EE181" s="55"/>
      <c r="EF181" s="55"/>
      <c r="EG181" s="55"/>
      <c r="EH181" s="55"/>
      <c r="EI181" s="55"/>
      <c r="EJ181" s="55"/>
      <c r="EK181" s="55"/>
      <c r="EL181" s="55"/>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row>
    <row r="182" spans="1:175" ht="16.5" customHeight="1" x14ac:dyDescent="0.3">
      <c r="A182" s="58"/>
      <c r="B182" s="106" t="s">
        <v>412</v>
      </c>
      <c r="C182" s="108"/>
      <c r="D182" s="54"/>
      <c r="E182" s="54"/>
      <c r="F182" s="54"/>
      <c r="G182" s="108">
        <v>16245728.550000001</v>
      </c>
      <c r="H182" s="108">
        <v>3228315.48</v>
      </c>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c r="EA182" s="55"/>
      <c r="EB182" s="55"/>
      <c r="EC182" s="55"/>
      <c r="ED182" s="55"/>
      <c r="EE182" s="55"/>
      <c r="EF182" s="55"/>
      <c r="EG182" s="55"/>
      <c r="EH182" s="55"/>
      <c r="EI182" s="55"/>
      <c r="EJ182" s="55"/>
      <c r="EK182" s="55"/>
      <c r="EL182" s="55"/>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row>
    <row r="183" spans="1:175" x14ac:dyDescent="0.3">
      <c r="A183" s="58"/>
      <c r="B183" s="106" t="s">
        <v>413</v>
      </c>
      <c r="C183" s="108"/>
      <c r="D183" s="54"/>
      <c r="E183" s="54"/>
      <c r="F183" s="54"/>
      <c r="G183" s="108">
        <v>12838013.300000001</v>
      </c>
      <c r="H183" s="108">
        <v>2395382.2000000002</v>
      </c>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5"/>
      <c r="DR183" s="55"/>
      <c r="DS183" s="55"/>
      <c r="DT183" s="55"/>
      <c r="DU183" s="55"/>
      <c r="DV183" s="55"/>
      <c r="DW183" s="55"/>
      <c r="DX183" s="55"/>
      <c r="DY183" s="55"/>
      <c r="DZ183" s="55"/>
      <c r="EA183" s="55"/>
      <c r="EB183" s="55"/>
      <c r="EC183" s="55"/>
      <c r="ED183" s="55"/>
      <c r="EE183" s="55"/>
      <c r="EF183" s="55"/>
      <c r="EG183" s="55"/>
      <c r="EH183" s="55"/>
      <c r="EI183" s="55"/>
      <c r="EJ183" s="55"/>
      <c r="EK183" s="55"/>
      <c r="EL183" s="55"/>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row>
    <row r="184" spans="1:175" x14ac:dyDescent="0.3">
      <c r="A184" s="58"/>
      <c r="B184" s="106" t="s">
        <v>508</v>
      </c>
      <c r="C184" s="108"/>
      <c r="D184" s="54"/>
      <c r="E184" s="54"/>
      <c r="F184" s="54"/>
      <c r="G184" s="108">
        <v>0</v>
      </c>
      <c r="H184" s="108">
        <v>0</v>
      </c>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row>
    <row r="185" spans="1:175" x14ac:dyDescent="0.3">
      <c r="A185" s="52"/>
      <c r="B185" s="68" t="s">
        <v>414</v>
      </c>
      <c r="C185" s="108"/>
      <c r="D185" s="107">
        <v>2625000</v>
      </c>
      <c r="E185" s="107">
        <v>2631000</v>
      </c>
      <c r="F185" s="107">
        <v>2631000</v>
      </c>
      <c r="G185" s="108">
        <v>2067862.43</v>
      </c>
      <c r="H185" s="108">
        <v>387157</v>
      </c>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c r="EA185" s="55"/>
      <c r="EB185" s="55"/>
      <c r="EC185" s="55"/>
      <c r="ED185" s="55"/>
      <c r="EE185" s="55"/>
      <c r="EF185" s="55"/>
      <c r="EG185" s="55"/>
      <c r="EH185" s="55"/>
      <c r="EI185" s="55"/>
      <c r="EJ185" s="55"/>
      <c r="EK185" s="55"/>
      <c r="EL185" s="55"/>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row>
    <row r="186" spans="1:175" ht="60" x14ac:dyDescent="0.3">
      <c r="A186" s="52"/>
      <c r="B186" s="68" t="s">
        <v>415</v>
      </c>
      <c r="C186" s="108"/>
      <c r="D186" s="107">
        <v>217000</v>
      </c>
      <c r="E186" s="107">
        <v>217000</v>
      </c>
      <c r="F186" s="107">
        <v>217000</v>
      </c>
      <c r="G186" s="108">
        <v>28240</v>
      </c>
      <c r="H186" s="108">
        <v>16840</v>
      </c>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row>
    <row r="187" spans="1:175" ht="75" x14ac:dyDescent="0.3">
      <c r="A187" s="52"/>
      <c r="B187" s="68" t="s">
        <v>416</v>
      </c>
      <c r="C187" s="108"/>
      <c r="D187" s="107">
        <v>497000</v>
      </c>
      <c r="E187" s="107">
        <v>497000</v>
      </c>
      <c r="F187" s="107">
        <v>497000</v>
      </c>
      <c r="G187" s="108">
        <v>306250</v>
      </c>
      <c r="H187" s="108">
        <v>92900</v>
      </c>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c r="EA187" s="55"/>
      <c r="EB187" s="55"/>
      <c r="EC187" s="55"/>
      <c r="ED187" s="55"/>
      <c r="EE187" s="55"/>
      <c r="EF187" s="55"/>
      <c r="EG187" s="55"/>
      <c r="EH187" s="55"/>
      <c r="EI187" s="55"/>
      <c r="EJ187" s="55"/>
      <c r="EK187" s="55"/>
      <c r="EL187" s="55"/>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row>
    <row r="188" spans="1:175" ht="120" x14ac:dyDescent="0.3">
      <c r="A188" s="52"/>
      <c r="B188" s="68" t="s">
        <v>365</v>
      </c>
      <c r="C188" s="108"/>
      <c r="D188" s="107"/>
      <c r="E188" s="107"/>
      <c r="F188" s="107"/>
      <c r="G188" s="108"/>
      <c r="H188" s="108"/>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row>
    <row r="189" spans="1:175" ht="90" x14ac:dyDescent="0.3">
      <c r="A189" s="52"/>
      <c r="B189" s="68" t="s">
        <v>504</v>
      </c>
      <c r="C189" s="108"/>
      <c r="D189" s="107">
        <v>1596000</v>
      </c>
      <c r="E189" s="107">
        <v>1580</v>
      </c>
      <c r="F189" s="107">
        <v>1580</v>
      </c>
      <c r="G189" s="108">
        <v>1580</v>
      </c>
      <c r="H189" s="108">
        <v>1402.4</v>
      </c>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c r="EA189" s="55"/>
      <c r="EB189" s="55"/>
      <c r="EC189" s="55"/>
      <c r="ED189" s="55"/>
      <c r="EE189" s="55"/>
      <c r="EF189" s="55"/>
      <c r="EG189" s="55"/>
      <c r="EH189" s="55"/>
      <c r="EI189" s="55"/>
      <c r="EJ189" s="55"/>
      <c r="EK189" s="55"/>
      <c r="EL189" s="55"/>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row>
    <row r="190" spans="1:175" ht="30" x14ac:dyDescent="0.3">
      <c r="A190" s="52"/>
      <c r="B190" s="62" t="s">
        <v>356</v>
      </c>
      <c r="C190" s="108"/>
      <c r="D190" s="107"/>
      <c r="E190" s="107"/>
      <c r="F190" s="107"/>
      <c r="G190" s="59">
        <v>-54724.17</v>
      </c>
      <c r="H190" s="59">
        <v>-66</v>
      </c>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c r="EA190" s="55"/>
      <c r="EB190" s="55"/>
      <c r="EC190" s="55"/>
      <c r="ED190" s="55"/>
      <c r="EE190" s="55"/>
      <c r="EF190" s="55"/>
      <c r="EG190" s="55"/>
      <c r="EH190" s="55"/>
      <c r="EI190" s="55"/>
      <c r="EJ190" s="55"/>
      <c r="EK190" s="55"/>
      <c r="EL190" s="55"/>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row>
    <row r="191" spans="1:175" ht="30" x14ac:dyDescent="0.3">
      <c r="A191" s="52" t="s">
        <v>417</v>
      </c>
      <c r="B191" s="82" t="s">
        <v>418</v>
      </c>
      <c r="C191" s="108">
        <f>C192+C193+C194</f>
        <v>0</v>
      </c>
      <c r="D191" s="108">
        <f t="shared" ref="D191:H191" si="62">D192+D193+D194</f>
        <v>14745910</v>
      </c>
      <c r="E191" s="108">
        <f t="shared" si="62"/>
        <v>17362910</v>
      </c>
      <c r="F191" s="108">
        <f t="shared" si="62"/>
        <v>17362910</v>
      </c>
      <c r="G191" s="108">
        <f t="shared" si="62"/>
        <v>13008425.359999999</v>
      </c>
      <c r="H191" s="108">
        <f t="shared" si="62"/>
        <v>2381756.44</v>
      </c>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c r="EA191" s="55"/>
      <c r="EB191" s="55"/>
      <c r="EC191" s="55"/>
      <c r="ED191" s="55"/>
      <c r="EE191" s="55"/>
      <c r="EF191" s="55"/>
      <c r="EG191" s="55"/>
      <c r="EH191" s="55"/>
      <c r="EI191" s="55"/>
      <c r="EJ191" s="55"/>
      <c r="EK191" s="55"/>
      <c r="EL191" s="55"/>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row>
    <row r="192" spans="1:175" x14ac:dyDescent="0.3">
      <c r="A192" s="52"/>
      <c r="B192" s="83" t="s">
        <v>363</v>
      </c>
      <c r="C192" s="108"/>
      <c r="D192" s="107">
        <v>14740000</v>
      </c>
      <c r="E192" s="107">
        <v>17357000</v>
      </c>
      <c r="F192" s="107">
        <v>17357000</v>
      </c>
      <c r="G192" s="108">
        <f>4744180.52+8258359.48</f>
        <v>13002540</v>
      </c>
      <c r="H192" s="108">
        <v>2377760</v>
      </c>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5"/>
      <c r="DR192" s="55"/>
      <c r="DS192" s="55"/>
      <c r="DT192" s="55"/>
      <c r="DU192" s="55"/>
      <c r="DV192" s="55"/>
      <c r="DW192" s="55"/>
      <c r="DX192" s="55"/>
      <c r="DY192" s="55"/>
      <c r="DZ192" s="55"/>
      <c r="EA192" s="55"/>
      <c r="EB192" s="55"/>
      <c r="EC192" s="55"/>
      <c r="ED192" s="55"/>
      <c r="EE192" s="55"/>
      <c r="EF192" s="55"/>
      <c r="EG192" s="55"/>
      <c r="EH192" s="55"/>
      <c r="EI192" s="55"/>
      <c r="EJ192" s="55"/>
      <c r="EK192" s="55"/>
      <c r="EL192" s="55"/>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row>
    <row r="193" spans="1:175" ht="120" x14ac:dyDescent="0.3">
      <c r="A193" s="52"/>
      <c r="B193" s="83" t="s">
        <v>365</v>
      </c>
      <c r="C193" s="108"/>
      <c r="D193" s="107">
        <v>5910</v>
      </c>
      <c r="E193" s="107">
        <v>5910</v>
      </c>
      <c r="F193" s="107">
        <v>5910</v>
      </c>
      <c r="G193" s="108">
        <v>5885.36</v>
      </c>
      <c r="H193" s="108">
        <v>3996.44</v>
      </c>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5"/>
      <c r="DR193" s="55"/>
      <c r="DS193" s="55"/>
      <c r="DT193" s="55"/>
      <c r="DU193" s="55"/>
      <c r="DV193" s="55"/>
      <c r="DW193" s="55"/>
      <c r="DX193" s="55"/>
      <c r="DY193" s="55"/>
      <c r="DZ193" s="55"/>
      <c r="EA193" s="55"/>
      <c r="EB193" s="55"/>
      <c r="EC193" s="55"/>
      <c r="ED193" s="55"/>
      <c r="EE193" s="55"/>
      <c r="EF193" s="55"/>
      <c r="EG193" s="55"/>
      <c r="EH193" s="55"/>
      <c r="EI193" s="55"/>
      <c r="EJ193" s="55"/>
      <c r="EK193" s="55"/>
      <c r="EL193" s="55"/>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row>
    <row r="194" spans="1:175" ht="45" x14ac:dyDescent="0.3">
      <c r="A194" s="52"/>
      <c r="B194" s="83" t="s">
        <v>505</v>
      </c>
      <c r="C194" s="108"/>
      <c r="D194" s="54"/>
      <c r="E194" s="54"/>
      <c r="F194" s="54"/>
      <c r="G194" s="60"/>
      <c r="H194" s="60"/>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5"/>
      <c r="DR194" s="55"/>
      <c r="DS194" s="55"/>
      <c r="DT194" s="55"/>
      <c r="DU194" s="55"/>
      <c r="DV194" s="55"/>
      <c r="DW194" s="55"/>
      <c r="DX194" s="55"/>
      <c r="DY194" s="55"/>
      <c r="DZ194" s="55"/>
      <c r="EA194" s="55"/>
      <c r="EB194" s="55"/>
      <c r="EC194" s="55"/>
      <c r="ED194" s="55"/>
      <c r="EE194" s="55"/>
      <c r="EF194" s="55"/>
      <c r="EG194" s="55"/>
      <c r="EH194" s="55"/>
      <c r="EI194" s="55"/>
      <c r="EJ194" s="55"/>
      <c r="EK194" s="55"/>
      <c r="EL194" s="55"/>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row>
    <row r="195" spans="1:175" ht="30" x14ac:dyDescent="0.3">
      <c r="A195" s="52"/>
      <c r="B195" s="62" t="s">
        <v>356</v>
      </c>
      <c r="C195" s="108"/>
      <c r="D195" s="54"/>
      <c r="E195" s="54"/>
      <c r="F195" s="54"/>
      <c r="G195" s="85">
        <v>-6140.07</v>
      </c>
      <c r="H195" s="85">
        <v>-397.7</v>
      </c>
      <c r="FS195" s="55"/>
    </row>
    <row r="196" spans="1:175" x14ac:dyDescent="0.3">
      <c r="A196" s="52" t="s">
        <v>419</v>
      </c>
      <c r="B196" s="84" t="s">
        <v>420</v>
      </c>
      <c r="C196" s="108">
        <f t="shared" ref="C196:H196" si="63">+C197+C198+C199</f>
        <v>0</v>
      </c>
      <c r="D196" s="108">
        <f t="shared" si="63"/>
        <v>2556000</v>
      </c>
      <c r="E196" s="108">
        <f t="shared" si="63"/>
        <v>2520000</v>
      </c>
      <c r="F196" s="108">
        <f t="shared" si="63"/>
        <v>2520000</v>
      </c>
      <c r="G196" s="108">
        <f t="shared" si="63"/>
        <v>1977288.67</v>
      </c>
      <c r="H196" s="108">
        <f t="shared" si="63"/>
        <v>379778.67</v>
      </c>
      <c r="FS196" s="55"/>
    </row>
    <row r="197" spans="1:175" x14ac:dyDescent="0.3">
      <c r="A197" s="52"/>
      <c r="B197" s="68" t="s">
        <v>411</v>
      </c>
      <c r="C197" s="108"/>
      <c r="D197" s="107">
        <v>2556000</v>
      </c>
      <c r="E197" s="107">
        <v>2520000</v>
      </c>
      <c r="F197" s="107">
        <v>2520000</v>
      </c>
      <c r="G197" s="108">
        <v>1977288.67</v>
      </c>
      <c r="H197" s="108">
        <v>379778.67</v>
      </c>
      <c r="FS197" s="55"/>
    </row>
    <row r="198" spans="1:175" ht="45" x14ac:dyDescent="0.3">
      <c r="A198" s="52"/>
      <c r="B198" s="68" t="s">
        <v>421</v>
      </c>
      <c r="C198" s="108"/>
      <c r="D198" s="54"/>
      <c r="E198" s="54"/>
      <c r="F198" s="54"/>
      <c r="G198" s="61"/>
      <c r="H198" s="61"/>
      <c r="FS198" s="55"/>
    </row>
    <row r="199" spans="1:175" ht="120" x14ac:dyDescent="0.3">
      <c r="A199" s="52"/>
      <c r="B199" s="68" t="s">
        <v>365</v>
      </c>
      <c r="C199" s="108"/>
      <c r="D199" s="54"/>
      <c r="E199" s="54"/>
      <c r="F199" s="54"/>
      <c r="G199" s="61"/>
      <c r="H199" s="61"/>
    </row>
    <row r="200" spans="1:175" ht="30" x14ac:dyDescent="0.3">
      <c r="A200" s="52"/>
      <c r="B200" s="62" t="s">
        <v>356</v>
      </c>
      <c r="C200" s="108"/>
      <c r="D200" s="54"/>
      <c r="E200" s="54"/>
      <c r="F200" s="54"/>
      <c r="G200" s="85">
        <v>-554</v>
      </c>
      <c r="H200" s="85">
        <v>-78</v>
      </c>
    </row>
    <row r="201" spans="1:175" ht="30" x14ac:dyDescent="0.3">
      <c r="A201" s="52" t="s">
        <v>422</v>
      </c>
      <c r="B201" s="84" t="s">
        <v>423</v>
      </c>
      <c r="C201" s="107">
        <f>+C202+C203+C207+C210+C204+C211</f>
        <v>0</v>
      </c>
      <c r="D201" s="107">
        <f t="shared" ref="D201:H201" si="64">+D202+D203+D207+D210+D204+D211</f>
        <v>13385240</v>
      </c>
      <c r="E201" s="107">
        <f t="shared" si="64"/>
        <v>13530040</v>
      </c>
      <c r="F201" s="107">
        <f t="shared" si="64"/>
        <v>13530040</v>
      </c>
      <c r="G201" s="107">
        <f t="shared" si="64"/>
        <v>12971761.699999999</v>
      </c>
      <c r="H201" s="107">
        <f t="shared" si="64"/>
        <v>3041389.56</v>
      </c>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5"/>
      <c r="DR201" s="55"/>
      <c r="DS201" s="55"/>
      <c r="DT201" s="55"/>
      <c r="DU201" s="55"/>
      <c r="DV201" s="55"/>
      <c r="DW201" s="55"/>
      <c r="DX201" s="55"/>
      <c r="DY201" s="55"/>
      <c r="DZ201" s="55"/>
      <c r="EA201" s="55"/>
      <c r="EB201" s="55"/>
      <c r="EC201" s="55"/>
      <c r="ED201" s="55"/>
      <c r="EE201" s="55"/>
      <c r="EF201" s="55"/>
      <c r="EG201" s="55"/>
      <c r="EH201" s="55"/>
      <c r="EI201" s="55"/>
      <c r="EJ201" s="55"/>
      <c r="EK201" s="55"/>
      <c r="EL201" s="55"/>
      <c r="EM201" s="55"/>
      <c r="EN201" s="55"/>
      <c r="EO201" s="55"/>
      <c r="EP201" s="55"/>
      <c r="EQ201" s="55"/>
      <c r="ER201" s="55"/>
      <c r="ES201" s="55"/>
      <c r="ET201" s="55"/>
      <c r="EU201" s="55"/>
      <c r="EV201" s="55"/>
      <c r="EW201" s="55"/>
      <c r="EX201" s="55"/>
      <c r="EY201" s="55"/>
      <c r="EZ201" s="55"/>
      <c r="FA201" s="55"/>
      <c r="FB201" s="55"/>
      <c r="FC201" s="55"/>
      <c r="FD201" s="55"/>
      <c r="FE201" s="55"/>
      <c r="FF201" s="55"/>
      <c r="FG201" s="55"/>
      <c r="FH201" s="55"/>
      <c r="FI201" s="55"/>
      <c r="FJ201" s="55"/>
      <c r="FK201" s="55"/>
      <c r="FL201" s="55"/>
      <c r="FM201" s="55"/>
      <c r="FN201" s="55"/>
      <c r="FO201" s="55"/>
      <c r="FP201" s="55"/>
      <c r="FQ201" s="55"/>
      <c r="FR201" s="55"/>
    </row>
    <row r="202" spans="1:175" x14ac:dyDescent="0.3">
      <c r="A202" s="52"/>
      <c r="B202" s="59" t="s">
        <v>424</v>
      </c>
      <c r="C202" s="108"/>
      <c r="D202" s="107">
        <v>13270710</v>
      </c>
      <c r="E202" s="107">
        <v>13395710</v>
      </c>
      <c r="F202" s="107">
        <v>13395710</v>
      </c>
      <c r="G202" s="108">
        <f>12971761.7-2329.92-6597.78-108000-684</f>
        <v>12854150</v>
      </c>
      <c r="H202" s="108">
        <v>3014930</v>
      </c>
    </row>
    <row r="203" spans="1:175" ht="120" x14ac:dyDescent="0.3">
      <c r="A203" s="52"/>
      <c r="B203" s="59" t="s">
        <v>365</v>
      </c>
      <c r="C203" s="108"/>
      <c r="D203" s="107">
        <v>8960</v>
      </c>
      <c r="E203" s="107">
        <v>8960</v>
      </c>
      <c r="F203" s="107">
        <v>8960</v>
      </c>
      <c r="G203" s="108">
        <v>8927.7000000000007</v>
      </c>
      <c r="H203" s="108">
        <v>6383.56</v>
      </c>
    </row>
    <row r="204" spans="1:175" x14ac:dyDescent="0.3">
      <c r="A204" s="52"/>
      <c r="B204" s="59" t="s">
        <v>425</v>
      </c>
      <c r="C204" s="108">
        <f t="shared" ref="C204:H204" si="65">C205+C206</f>
        <v>0</v>
      </c>
      <c r="D204" s="108">
        <f t="shared" si="65"/>
        <v>104000</v>
      </c>
      <c r="E204" s="108">
        <f t="shared" si="65"/>
        <v>123330</v>
      </c>
      <c r="F204" s="108">
        <f t="shared" si="65"/>
        <v>123330</v>
      </c>
      <c r="G204" s="108">
        <f t="shared" si="65"/>
        <v>108000</v>
      </c>
      <c r="H204" s="108">
        <f t="shared" si="65"/>
        <v>20000</v>
      </c>
    </row>
    <row r="205" spans="1:175" x14ac:dyDescent="0.3">
      <c r="A205" s="52"/>
      <c r="B205" s="59" t="s">
        <v>363</v>
      </c>
      <c r="C205" s="108"/>
      <c r="D205" s="107">
        <v>104000</v>
      </c>
      <c r="E205" s="107">
        <v>123330</v>
      </c>
      <c r="F205" s="107">
        <v>123330</v>
      </c>
      <c r="G205" s="108">
        <v>108000</v>
      </c>
      <c r="H205" s="108">
        <v>20000</v>
      </c>
    </row>
    <row r="206" spans="1:175" ht="120" x14ac:dyDescent="0.3">
      <c r="A206" s="52"/>
      <c r="B206" s="59" t="s">
        <v>365</v>
      </c>
      <c r="C206" s="108"/>
      <c r="D206" s="54"/>
      <c r="E206" s="54"/>
      <c r="F206" s="54"/>
      <c r="G206" s="61"/>
      <c r="H206" s="61"/>
    </row>
    <row r="207" spans="1:175" ht="45" x14ac:dyDescent="0.3">
      <c r="A207" s="52"/>
      <c r="B207" s="59" t="s">
        <v>426</v>
      </c>
      <c r="C207" s="108">
        <f t="shared" ref="C207:H207" si="66">C208+C209</f>
        <v>0</v>
      </c>
      <c r="D207" s="108">
        <f t="shared" si="66"/>
        <v>1570</v>
      </c>
      <c r="E207" s="108">
        <f t="shared" si="66"/>
        <v>2040</v>
      </c>
      <c r="F207" s="108">
        <f t="shared" si="66"/>
        <v>2040</v>
      </c>
      <c r="G207" s="108">
        <f t="shared" si="66"/>
        <v>684</v>
      </c>
      <c r="H207" s="108">
        <f t="shared" si="66"/>
        <v>76</v>
      </c>
    </row>
    <row r="208" spans="1:175" x14ac:dyDescent="0.3">
      <c r="A208" s="58"/>
      <c r="B208" s="59" t="s">
        <v>363</v>
      </c>
      <c r="C208" s="108"/>
      <c r="D208" s="107">
        <v>1570</v>
      </c>
      <c r="E208" s="107">
        <v>2040</v>
      </c>
      <c r="F208" s="107">
        <v>2040</v>
      </c>
      <c r="G208" s="108">
        <v>684</v>
      </c>
      <c r="H208" s="108">
        <v>76</v>
      </c>
    </row>
    <row r="209" spans="1:175" ht="120" x14ac:dyDescent="0.3">
      <c r="A209" s="58"/>
      <c r="B209" s="59" t="s">
        <v>365</v>
      </c>
      <c r="C209" s="108"/>
      <c r="D209" s="54"/>
      <c r="E209" s="54"/>
      <c r="F209" s="54"/>
      <c r="G209" s="61"/>
      <c r="H209" s="61"/>
      <c r="FS209" s="55"/>
    </row>
    <row r="210" spans="1:175" ht="45" x14ac:dyDescent="0.3">
      <c r="A210" s="52"/>
      <c r="B210" s="59" t="s">
        <v>427</v>
      </c>
      <c r="C210" s="108"/>
      <c r="D210" s="54"/>
      <c r="E210" s="54"/>
      <c r="F210" s="54"/>
      <c r="G210" s="61"/>
      <c r="H210" s="61"/>
      <c r="FS210" s="55"/>
    </row>
    <row r="211" spans="1:175" ht="30" x14ac:dyDescent="0.3">
      <c r="A211" s="58"/>
      <c r="B211" s="59" t="s">
        <v>506</v>
      </c>
      <c r="C211" s="108"/>
      <c r="D211" s="54"/>
      <c r="E211" s="54"/>
      <c r="F211" s="54"/>
      <c r="G211" s="61"/>
      <c r="H211" s="61"/>
    </row>
    <row r="212" spans="1:175" ht="30" x14ac:dyDescent="0.3">
      <c r="A212" s="58"/>
      <c r="B212" s="62" t="s">
        <v>356</v>
      </c>
      <c r="C212" s="108"/>
      <c r="D212" s="54"/>
      <c r="E212" s="54"/>
      <c r="F212" s="54"/>
      <c r="G212" s="108">
        <v>-1292.33</v>
      </c>
      <c r="H212" s="108">
        <v>-219</v>
      </c>
    </row>
    <row r="213" spans="1:175" ht="16.5" customHeight="1" x14ac:dyDescent="0.3">
      <c r="A213" s="58" t="s">
        <v>428</v>
      </c>
      <c r="B213" s="84" t="s">
        <v>429</v>
      </c>
      <c r="C213" s="108">
        <f>+C214+C215+C216</f>
        <v>0</v>
      </c>
      <c r="D213" s="108">
        <f t="shared" ref="D213:H213" si="67">+D214+D215+D216</f>
        <v>2915040</v>
      </c>
      <c r="E213" s="108">
        <f t="shared" si="67"/>
        <v>2915040</v>
      </c>
      <c r="F213" s="108">
        <f t="shared" si="67"/>
        <v>2915040</v>
      </c>
      <c r="G213" s="108">
        <f t="shared" si="67"/>
        <v>2486865.5</v>
      </c>
      <c r="H213" s="108">
        <f t="shared" si="67"/>
        <v>554952.5</v>
      </c>
    </row>
    <row r="214" spans="1:175" x14ac:dyDescent="0.3">
      <c r="A214" s="58"/>
      <c r="B214" s="68" t="s">
        <v>411</v>
      </c>
      <c r="C214" s="108"/>
      <c r="D214" s="107">
        <v>2914000</v>
      </c>
      <c r="E214" s="107">
        <v>2914000</v>
      </c>
      <c r="F214" s="107">
        <v>2914000</v>
      </c>
      <c r="G214" s="108">
        <v>2485840</v>
      </c>
      <c r="H214" s="108">
        <v>554200</v>
      </c>
    </row>
    <row r="215" spans="1:175" ht="45" x14ac:dyDescent="0.3">
      <c r="A215" s="58"/>
      <c r="B215" s="68" t="s">
        <v>421</v>
      </c>
      <c r="C215" s="108"/>
      <c r="D215" s="54"/>
      <c r="E215" s="54"/>
      <c r="F215" s="54"/>
      <c r="G215" s="61"/>
      <c r="H215" s="61"/>
    </row>
    <row r="216" spans="1:175" ht="120" x14ac:dyDescent="0.3">
      <c r="A216" s="58"/>
      <c r="B216" s="68" t="s">
        <v>365</v>
      </c>
      <c r="C216" s="108"/>
      <c r="D216" s="107">
        <v>1040</v>
      </c>
      <c r="E216" s="107">
        <v>1040</v>
      </c>
      <c r="F216" s="107">
        <v>1040</v>
      </c>
      <c r="G216" s="107">
        <v>1025.5</v>
      </c>
      <c r="H216" s="107">
        <v>752.5</v>
      </c>
    </row>
    <row r="217" spans="1:175" ht="30" x14ac:dyDescent="0.3">
      <c r="A217" s="58"/>
      <c r="B217" s="62" t="s">
        <v>356</v>
      </c>
      <c r="C217" s="108"/>
      <c r="D217" s="54"/>
      <c r="E217" s="54"/>
      <c r="F217" s="54"/>
      <c r="G217" s="61">
        <v>-912</v>
      </c>
      <c r="H217" s="61">
        <v>0</v>
      </c>
    </row>
    <row r="218" spans="1:175" ht="30" x14ac:dyDescent="0.3">
      <c r="A218" s="58" t="s">
        <v>430</v>
      </c>
      <c r="B218" s="56" t="s">
        <v>431</v>
      </c>
      <c r="C218" s="108">
        <f t="shared" ref="C218:H218" si="68">C219+C220</f>
        <v>0</v>
      </c>
      <c r="D218" s="108">
        <f t="shared" si="68"/>
        <v>390000</v>
      </c>
      <c r="E218" s="108">
        <f t="shared" si="68"/>
        <v>390000</v>
      </c>
      <c r="F218" s="108">
        <f t="shared" si="68"/>
        <v>390000</v>
      </c>
      <c r="G218" s="108">
        <f t="shared" si="68"/>
        <v>304918.75</v>
      </c>
      <c r="H218" s="108">
        <f t="shared" si="68"/>
        <v>55905.279999999999</v>
      </c>
    </row>
    <row r="219" spans="1:175" x14ac:dyDescent="0.3">
      <c r="A219" s="58"/>
      <c r="B219" s="86" t="s">
        <v>363</v>
      </c>
      <c r="C219" s="108"/>
      <c r="D219" s="107">
        <v>390000</v>
      </c>
      <c r="E219" s="107">
        <v>390000</v>
      </c>
      <c r="F219" s="107">
        <v>390000</v>
      </c>
      <c r="G219" s="108">
        <v>304918.75</v>
      </c>
      <c r="H219" s="108">
        <v>55905.279999999999</v>
      </c>
    </row>
    <row r="220" spans="1:175" ht="120" x14ac:dyDescent="0.3">
      <c r="A220" s="58"/>
      <c r="B220" s="86" t="s">
        <v>365</v>
      </c>
      <c r="C220" s="108"/>
      <c r="D220" s="54"/>
      <c r="E220" s="54"/>
      <c r="F220" s="54"/>
      <c r="G220" s="76"/>
      <c r="H220" s="76"/>
    </row>
    <row r="221" spans="1:175" ht="30" x14ac:dyDescent="0.3">
      <c r="A221" s="58"/>
      <c r="B221" s="62" t="s">
        <v>356</v>
      </c>
      <c r="C221" s="108"/>
      <c r="D221" s="54"/>
      <c r="E221" s="54"/>
      <c r="F221" s="54"/>
      <c r="G221" s="76"/>
      <c r="H221" s="76"/>
    </row>
    <row r="222" spans="1:175" ht="30" x14ac:dyDescent="0.3">
      <c r="A222" s="56" t="s">
        <v>432</v>
      </c>
      <c r="B222" s="56" t="s">
        <v>433</v>
      </c>
      <c r="C222" s="107">
        <f>+C223+C241</f>
        <v>0</v>
      </c>
      <c r="D222" s="107">
        <f t="shared" ref="D222:H222" si="69">+D223+D241</f>
        <v>148205410</v>
      </c>
      <c r="E222" s="107">
        <f t="shared" si="69"/>
        <v>145170770</v>
      </c>
      <c r="F222" s="107">
        <f t="shared" si="69"/>
        <v>144420520</v>
      </c>
      <c r="G222" s="107">
        <f t="shared" si="69"/>
        <v>99859529.879999995</v>
      </c>
      <c r="H222" s="107">
        <f t="shared" si="69"/>
        <v>23455143.690000001</v>
      </c>
    </row>
    <row r="223" spans="1:175" x14ac:dyDescent="0.3">
      <c r="A223" s="56" t="s">
        <v>434</v>
      </c>
      <c r="B223" s="56" t="s">
        <v>435</v>
      </c>
      <c r="C223" s="108">
        <f>C224+C227+C228+C229+C230+C233+C236+C239</f>
        <v>0</v>
      </c>
      <c r="D223" s="108">
        <f t="shared" ref="D223:H223" si="70">D224+D227+D228+D229+D230+D233+D236+D239</f>
        <v>148205410</v>
      </c>
      <c r="E223" s="108">
        <f t="shared" si="70"/>
        <v>145170770</v>
      </c>
      <c r="F223" s="108">
        <f t="shared" si="70"/>
        <v>144420520</v>
      </c>
      <c r="G223" s="108">
        <f t="shared" si="70"/>
        <v>99859529.879999995</v>
      </c>
      <c r="H223" s="108">
        <f t="shared" si="70"/>
        <v>23455143.690000001</v>
      </c>
    </row>
    <row r="224" spans="1:175" x14ac:dyDescent="0.3">
      <c r="A224" s="59"/>
      <c r="B224" s="59" t="s">
        <v>510</v>
      </c>
      <c r="C224" s="108">
        <f>C225+C226</f>
        <v>0</v>
      </c>
      <c r="D224" s="108">
        <v>140640000</v>
      </c>
      <c r="E224" s="108">
        <v>137425000</v>
      </c>
      <c r="F224" s="108">
        <v>137425000</v>
      </c>
      <c r="G224" s="108">
        <f t="shared" ref="G224:H224" si="71">G225+G226</f>
        <v>93500000</v>
      </c>
      <c r="H224" s="108">
        <f t="shared" si="71"/>
        <v>21000000</v>
      </c>
    </row>
    <row r="225" spans="1:8" x14ac:dyDescent="0.3">
      <c r="A225" s="113"/>
      <c r="B225" s="113" t="s">
        <v>511</v>
      </c>
      <c r="C225" s="108"/>
      <c r="D225" s="54"/>
      <c r="E225" s="54"/>
      <c r="F225" s="54"/>
      <c r="G225" s="108">
        <v>92757937.530000001</v>
      </c>
      <c r="H225" s="108">
        <v>20870540.77</v>
      </c>
    </row>
    <row r="226" spans="1:8" x14ac:dyDescent="0.3">
      <c r="A226" s="113"/>
      <c r="B226" s="113" t="s">
        <v>512</v>
      </c>
      <c r="C226" s="108"/>
      <c r="D226" s="54"/>
      <c r="E226" s="54"/>
      <c r="F226" s="54"/>
      <c r="G226" s="108">
        <v>742062.47</v>
      </c>
      <c r="H226" s="108">
        <v>129459.23</v>
      </c>
    </row>
    <row r="227" spans="1:8" ht="120" x14ac:dyDescent="0.3">
      <c r="A227" s="59"/>
      <c r="B227" s="59" t="s">
        <v>365</v>
      </c>
      <c r="C227" s="108"/>
      <c r="D227" s="107">
        <v>117930</v>
      </c>
      <c r="E227" s="107">
        <v>117930</v>
      </c>
      <c r="F227" s="107">
        <v>117930</v>
      </c>
      <c r="G227" s="108">
        <v>117911.88</v>
      </c>
      <c r="H227" s="108">
        <v>51718.69</v>
      </c>
    </row>
    <row r="228" spans="1:8" ht="60" x14ac:dyDescent="0.3">
      <c r="A228" s="59"/>
      <c r="B228" s="59" t="s">
        <v>439</v>
      </c>
      <c r="C228" s="108"/>
      <c r="D228" s="107">
        <v>212120</v>
      </c>
      <c r="E228" s="107">
        <v>236780</v>
      </c>
      <c r="F228" s="107">
        <v>236780</v>
      </c>
      <c r="G228" s="108">
        <v>196208</v>
      </c>
      <c r="H228" s="108">
        <v>84450</v>
      </c>
    </row>
    <row r="229" spans="1:8" ht="30" x14ac:dyDescent="0.3">
      <c r="A229" s="59"/>
      <c r="B229" s="59" t="s">
        <v>440</v>
      </c>
      <c r="C229" s="108"/>
      <c r="D229" s="107">
        <v>5124000</v>
      </c>
      <c r="E229" s="107">
        <v>5248000</v>
      </c>
      <c r="F229" s="107">
        <v>5248000</v>
      </c>
      <c r="G229" s="108">
        <v>4722850</v>
      </c>
      <c r="H229" s="108">
        <v>1963775</v>
      </c>
    </row>
    <row r="230" spans="1:8" ht="90" x14ac:dyDescent="0.3">
      <c r="A230" s="59"/>
      <c r="B230" s="59" t="s">
        <v>436</v>
      </c>
      <c r="C230" s="108">
        <f t="shared" ref="C230:H230" si="72">C231+C232</f>
        <v>0</v>
      </c>
      <c r="D230" s="108">
        <f t="shared" si="72"/>
        <v>0</v>
      </c>
      <c r="E230" s="108">
        <f t="shared" si="72"/>
        <v>0</v>
      </c>
      <c r="F230" s="108">
        <f t="shared" si="72"/>
        <v>0</v>
      </c>
      <c r="G230" s="108">
        <f t="shared" si="72"/>
        <v>0</v>
      </c>
      <c r="H230" s="108">
        <f t="shared" si="72"/>
        <v>0</v>
      </c>
    </row>
    <row r="231" spans="1:8" x14ac:dyDescent="0.3">
      <c r="A231" s="59"/>
      <c r="B231" s="59" t="s">
        <v>367</v>
      </c>
      <c r="C231" s="108"/>
      <c r="D231" s="54"/>
      <c r="E231" s="54"/>
      <c r="F231" s="54"/>
      <c r="G231" s="61"/>
      <c r="H231" s="61"/>
    </row>
    <row r="232" spans="1:8" ht="120" x14ac:dyDescent="0.3">
      <c r="A232" s="59"/>
      <c r="B232" s="59" t="s">
        <v>365</v>
      </c>
      <c r="C232" s="108"/>
      <c r="D232" s="54"/>
      <c r="E232" s="54"/>
      <c r="F232" s="54"/>
      <c r="G232" s="61"/>
      <c r="H232" s="61"/>
    </row>
    <row r="233" spans="1:8" ht="45" x14ac:dyDescent="0.3">
      <c r="A233" s="59"/>
      <c r="B233" s="59" t="s">
        <v>437</v>
      </c>
      <c r="C233" s="108">
        <f>C234+C235</f>
        <v>0</v>
      </c>
      <c r="D233" s="108">
        <f t="shared" ref="D233:H233" si="73">D234+D235</f>
        <v>0</v>
      </c>
      <c r="E233" s="108">
        <f t="shared" si="73"/>
        <v>0</v>
      </c>
      <c r="F233" s="108">
        <f t="shared" si="73"/>
        <v>0</v>
      </c>
      <c r="G233" s="108">
        <f t="shared" si="73"/>
        <v>0</v>
      </c>
      <c r="H233" s="108">
        <f t="shared" si="73"/>
        <v>0</v>
      </c>
    </row>
    <row r="234" spans="1:8" x14ac:dyDescent="0.3">
      <c r="A234" s="59"/>
      <c r="B234" s="59" t="s">
        <v>367</v>
      </c>
      <c r="C234" s="108"/>
      <c r="D234" s="54"/>
      <c r="E234" s="54"/>
      <c r="F234" s="54"/>
      <c r="G234" s="76"/>
      <c r="H234" s="76"/>
    </row>
    <row r="235" spans="1:8" ht="120" x14ac:dyDescent="0.3">
      <c r="A235" s="59"/>
      <c r="B235" s="59" t="s">
        <v>365</v>
      </c>
      <c r="C235" s="108"/>
      <c r="D235" s="54"/>
      <c r="E235" s="54"/>
      <c r="F235" s="54"/>
      <c r="G235" s="76"/>
      <c r="H235" s="76"/>
    </row>
    <row r="236" spans="1:8" ht="30" x14ac:dyDescent="0.3">
      <c r="A236" s="87"/>
      <c r="B236" s="87" t="s">
        <v>438</v>
      </c>
      <c r="C236" s="108">
        <f t="shared" ref="C236:H236" si="74">C237+C238</f>
        <v>0</v>
      </c>
      <c r="D236" s="108">
        <f t="shared" si="74"/>
        <v>2111360</v>
      </c>
      <c r="E236" s="108">
        <f t="shared" si="74"/>
        <v>2143060</v>
      </c>
      <c r="F236" s="108">
        <f t="shared" si="74"/>
        <v>1392810</v>
      </c>
      <c r="G236" s="108">
        <f t="shared" si="74"/>
        <v>1322560</v>
      </c>
      <c r="H236" s="108">
        <f t="shared" si="74"/>
        <v>355200</v>
      </c>
    </row>
    <row r="237" spans="1:8" x14ac:dyDescent="0.3">
      <c r="A237" s="87"/>
      <c r="B237" s="87" t="s">
        <v>367</v>
      </c>
      <c r="C237" s="108"/>
      <c r="D237" s="107">
        <v>2111360</v>
      </c>
      <c r="E237" s="107">
        <v>2143060</v>
      </c>
      <c r="F237" s="107">
        <v>1392810</v>
      </c>
      <c r="G237" s="108">
        <v>1322560</v>
      </c>
      <c r="H237" s="108">
        <v>355200</v>
      </c>
    </row>
    <row r="238" spans="1:8" ht="120" x14ac:dyDescent="0.3">
      <c r="A238" s="87"/>
      <c r="B238" s="87" t="s">
        <v>365</v>
      </c>
      <c r="C238" s="108"/>
      <c r="D238" s="54"/>
      <c r="E238" s="54"/>
      <c r="F238" s="54"/>
      <c r="G238" s="61"/>
      <c r="H238" s="61"/>
    </row>
    <row r="239" spans="1:8" x14ac:dyDescent="0.3">
      <c r="A239" s="87"/>
      <c r="B239" s="87" t="s">
        <v>507</v>
      </c>
      <c r="C239" s="108"/>
      <c r="D239" s="54"/>
      <c r="E239" s="54"/>
      <c r="F239" s="54"/>
      <c r="G239" s="61"/>
      <c r="H239" s="61"/>
    </row>
    <row r="240" spans="1:8" ht="30" x14ac:dyDescent="0.3">
      <c r="A240" s="62"/>
      <c r="B240" s="62" t="s">
        <v>356</v>
      </c>
      <c r="C240" s="108"/>
      <c r="D240" s="54"/>
      <c r="E240" s="54"/>
      <c r="F240" s="54"/>
      <c r="G240" s="108">
        <v>-2774664.34</v>
      </c>
      <c r="H240" s="108">
        <v>-205275.75</v>
      </c>
    </row>
    <row r="241" spans="1:8" ht="30" x14ac:dyDescent="0.3">
      <c r="A241" s="56" t="s">
        <v>441</v>
      </c>
      <c r="B241" s="56" t="s">
        <v>442</v>
      </c>
      <c r="C241" s="108">
        <f t="shared" ref="C241:H241" si="75">C242+C243+C244+C245</f>
        <v>0</v>
      </c>
      <c r="D241" s="108">
        <f t="shared" si="75"/>
        <v>0</v>
      </c>
      <c r="E241" s="108">
        <f t="shared" si="75"/>
        <v>0</v>
      </c>
      <c r="F241" s="108">
        <f t="shared" si="75"/>
        <v>0</v>
      </c>
      <c r="G241" s="108">
        <f t="shared" si="75"/>
        <v>0</v>
      </c>
      <c r="H241" s="108">
        <f t="shared" si="75"/>
        <v>0</v>
      </c>
    </row>
    <row r="242" spans="1:8" x14ac:dyDescent="0.3">
      <c r="A242" s="59"/>
      <c r="B242" s="59" t="s">
        <v>363</v>
      </c>
      <c r="C242" s="108"/>
      <c r="D242" s="54"/>
      <c r="E242" s="54"/>
      <c r="F242" s="54"/>
      <c r="G242" s="61"/>
      <c r="H242" s="61"/>
    </row>
    <row r="243" spans="1:8" x14ac:dyDescent="0.3">
      <c r="A243" s="88"/>
      <c r="B243" s="88" t="s">
        <v>443</v>
      </c>
      <c r="C243" s="108"/>
      <c r="D243" s="54"/>
      <c r="E243" s="54"/>
      <c r="F243" s="54"/>
      <c r="G243" s="61"/>
      <c r="H243" s="61"/>
    </row>
    <row r="244" spans="1:8" ht="120" x14ac:dyDescent="0.3">
      <c r="A244" s="88"/>
      <c r="B244" s="88" t="s">
        <v>365</v>
      </c>
      <c r="C244" s="108"/>
      <c r="D244" s="54"/>
      <c r="E244" s="54"/>
      <c r="F244" s="54"/>
      <c r="G244" s="61"/>
      <c r="H244" s="61"/>
    </row>
    <row r="245" spans="1:8" ht="30" x14ac:dyDescent="0.3">
      <c r="A245" s="88"/>
      <c r="B245" s="88" t="s">
        <v>440</v>
      </c>
      <c r="C245" s="108"/>
      <c r="D245" s="54"/>
      <c r="E245" s="54"/>
      <c r="F245" s="54"/>
      <c r="G245" s="61"/>
      <c r="H245" s="61"/>
    </row>
    <row r="246" spans="1:8" ht="30" x14ac:dyDescent="0.3">
      <c r="A246" s="62"/>
      <c r="B246" s="62" t="s">
        <v>356</v>
      </c>
      <c r="C246" s="108"/>
      <c r="D246" s="54"/>
      <c r="E246" s="54"/>
      <c r="F246" s="54"/>
      <c r="G246" s="61"/>
      <c r="H246" s="61"/>
    </row>
    <row r="247" spans="1:8" x14ac:dyDescent="0.3">
      <c r="A247" s="62" t="s">
        <v>444</v>
      </c>
      <c r="B247" s="62" t="s">
        <v>445</v>
      </c>
      <c r="C247" s="108"/>
      <c r="D247" s="107">
        <v>1386000</v>
      </c>
      <c r="E247" s="107">
        <v>1386000</v>
      </c>
      <c r="F247" s="107">
        <v>1386000</v>
      </c>
      <c r="G247" s="108">
        <v>980300</v>
      </c>
      <c r="H247" s="108">
        <v>200009</v>
      </c>
    </row>
    <row r="248" spans="1:8" ht="30" x14ac:dyDescent="0.3">
      <c r="A248" s="62"/>
      <c r="B248" s="62" t="s">
        <v>356</v>
      </c>
      <c r="C248" s="108"/>
      <c r="D248" s="107"/>
      <c r="E248" s="107"/>
      <c r="F248" s="107"/>
      <c r="G248" s="108"/>
      <c r="H248" s="108"/>
    </row>
    <row r="249" spans="1:8" ht="30" x14ac:dyDescent="0.3">
      <c r="A249" s="62" t="s">
        <v>446</v>
      </c>
      <c r="B249" s="62" t="s">
        <v>447</v>
      </c>
      <c r="C249" s="108"/>
      <c r="D249" s="107">
        <v>3892460</v>
      </c>
      <c r="E249" s="107">
        <v>3892460</v>
      </c>
      <c r="F249" s="107">
        <v>3892460</v>
      </c>
      <c r="G249" s="108">
        <v>3883961.52</v>
      </c>
      <c r="H249" s="108">
        <v>0</v>
      </c>
    </row>
    <row r="250" spans="1:8" ht="30" x14ac:dyDescent="0.3">
      <c r="A250" s="62"/>
      <c r="B250" s="62" t="s">
        <v>356</v>
      </c>
      <c r="C250" s="108"/>
      <c r="D250" s="107"/>
      <c r="E250" s="107"/>
      <c r="F250" s="107"/>
      <c r="G250" s="108">
        <v>-35785.93</v>
      </c>
      <c r="H250" s="108">
        <v>0</v>
      </c>
    </row>
    <row r="251" spans="1:8" ht="30" x14ac:dyDescent="0.3">
      <c r="A251" s="56"/>
      <c r="B251" s="56" t="s">
        <v>448</v>
      </c>
      <c r="C251" s="108">
        <f>C88+C106+C142+C170+C174+C178+C190+C195+C200+C212+C217+C221+C240+C246+C248+C250</f>
        <v>0</v>
      </c>
      <c r="D251" s="108">
        <f t="shared" ref="D251:H251" si="76">D88+D106+D142+D170+D174+D178+D190+D195+D200+D212+D217+D221+D240+D246+D248+D250</f>
        <v>0</v>
      </c>
      <c r="E251" s="108">
        <f t="shared" si="76"/>
        <v>0</v>
      </c>
      <c r="F251" s="108">
        <f t="shared" si="76"/>
        <v>0</v>
      </c>
      <c r="G251" s="108">
        <f t="shared" si="76"/>
        <v>-2959981.7</v>
      </c>
      <c r="H251" s="108">
        <f t="shared" si="76"/>
        <v>-207694.17</v>
      </c>
    </row>
    <row r="252" spans="1:8" ht="45" x14ac:dyDescent="0.3">
      <c r="A252" s="56" t="s">
        <v>219</v>
      </c>
      <c r="B252" s="56" t="s">
        <v>220</v>
      </c>
      <c r="C252" s="108">
        <f t="shared" ref="C252:H253" si="77">C253</f>
        <v>0</v>
      </c>
      <c r="D252" s="108">
        <f t="shared" si="77"/>
        <v>214489360</v>
      </c>
      <c r="E252" s="108">
        <f t="shared" si="77"/>
        <v>214489360</v>
      </c>
      <c r="F252" s="108">
        <f t="shared" si="77"/>
        <v>130284000</v>
      </c>
      <c r="G252" s="108">
        <f t="shared" si="77"/>
        <v>104398636</v>
      </c>
      <c r="H252" s="108">
        <f t="shared" si="77"/>
        <v>20919681</v>
      </c>
    </row>
    <row r="253" spans="1:8" x14ac:dyDescent="0.3">
      <c r="A253" s="56" t="s">
        <v>449</v>
      </c>
      <c r="B253" s="56" t="s">
        <v>450</v>
      </c>
      <c r="C253" s="108">
        <f>C254</f>
        <v>0</v>
      </c>
      <c r="D253" s="108">
        <f t="shared" si="77"/>
        <v>214489360</v>
      </c>
      <c r="E253" s="108">
        <f t="shared" si="77"/>
        <v>214489360</v>
      </c>
      <c r="F253" s="108">
        <f t="shared" si="77"/>
        <v>130284000</v>
      </c>
      <c r="G253" s="108">
        <f t="shared" si="77"/>
        <v>104398636</v>
      </c>
      <c r="H253" s="108">
        <f t="shared" si="77"/>
        <v>20919681</v>
      </c>
    </row>
    <row r="254" spans="1:8" ht="60" x14ac:dyDescent="0.3">
      <c r="A254" s="56" t="s">
        <v>451</v>
      </c>
      <c r="B254" s="56" t="s">
        <v>452</v>
      </c>
      <c r="C254" s="108">
        <f>C255+C256+C257+C258</f>
        <v>0</v>
      </c>
      <c r="D254" s="108">
        <f>D255+D256+D257+D258+D262</f>
        <v>214489360</v>
      </c>
      <c r="E254" s="108">
        <f t="shared" ref="E254:H254" si="78">E255+E256+E257+E258+E262</f>
        <v>214489360</v>
      </c>
      <c r="F254" s="108">
        <f t="shared" si="78"/>
        <v>130284000</v>
      </c>
      <c r="G254" s="108">
        <f t="shared" si="78"/>
        <v>104398636</v>
      </c>
      <c r="H254" s="108">
        <f t="shared" si="78"/>
        <v>20919681</v>
      </c>
    </row>
    <row r="255" spans="1:8" ht="60" x14ac:dyDescent="0.3">
      <c r="A255" s="62"/>
      <c r="B255" s="62" t="s">
        <v>453</v>
      </c>
      <c r="C255" s="108"/>
      <c r="D255" s="107">
        <v>184683000</v>
      </c>
      <c r="E255" s="107">
        <v>184683000</v>
      </c>
      <c r="F255" s="107">
        <v>111267640</v>
      </c>
      <c r="G255" s="108">
        <v>88513707</v>
      </c>
      <c r="H255" s="108">
        <v>17599251</v>
      </c>
    </row>
    <row r="256" spans="1:8" ht="60" x14ac:dyDescent="0.3">
      <c r="A256" s="62"/>
      <c r="B256" s="62" t="s">
        <v>454</v>
      </c>
      <c r="C256" s="108"/>
      <c r="D256" s="107">
        <v>1210000</v>
      </c>
      <c r="E256" s="107">
        <v>1210000</v>
      </c>
      <c r="F256" s="107">
        <v>722000</v>
      </c>
      <c r="G256" s="108">
        <v>552257</v>
      </c>
      <c r="H256" s="108">
        <v>107984</v>
      </c>
    </row>
    <row r="257" spans="1:8" ht="60" x14ac:dyDescent="0.3">
      <c r="A257" s="62"/>
      <c r="B257" s="62" t="s">
        <v>455</v>
      </c>
      <c r="C257" s="108"/>
      <c r="D257" s="107">
        <v>370000</v>
      </c>
      <c r="E257" s="107">
        <v>370000</v>
      </c>
      <c r="F257" s="107">
        <v>228000</v>
      </c>
      <c r="G257" s="108">
        <v>184099</v>
      </c>
      <c r="H257" s="108">
        <v>36507</v>
      </c>
    </row>
    <row r="258" spans="1:8" ht="60" x14ac:dyDescent="0.3">
      <c r="A258" s="62"/>
      <c r="B258" s="62" t="s">
        <v>456</v>
      </c>
      <c r="C258" s="108">
        <f t="shared" ref="C258:H258" si="79">C259+C260+C261</f>
        <v>0</v>
      </c>
      <c r="D258" s="108">
        <f t="shared" si="79"/>
        <v>25190000</v>
      </c>
      <c r="E258" s="108">
        <f t="shared" si="79"/>
        <v>25190000</v>
      </c>
      <c r="F258" s="108">
        <f t="shared" si="79"/>
        <v>15030000</v>
      </c>
      <c r="G258" s="108">
        <f t="shared" si="79"/>
        <v>12113128</v>
      </c>
      <c r="H258" s="108">
        <f t="shared" si="79"/>
        <v>2418853</v>
      </c>
    </row>
    <row r="259" spans="1:8" ht="150" x14ac:dyDescent="0.3">
      <c r="A259" s="62"/>
      <c r="B259" s="62" t="s">
        <v>457</v>
      </c>
      <c r="C259" s="108"/>
      <c r="D259" s="107">
        <v>7450000</v>
      </c>
      <c r="E259" s="107">
        <v>7450000</v>
      </c>
      <c r="F259" s="107">
        <v>5160000</v>
      </c>
      <c r="G259" s="108">
        <v>4270231</v>
      </c>
      <c r="H259" s="108">
        <v>861750</v>
      </c>
    </row>
    <row r="260" spans="1:8" ht="135" x14ac:dyDescent="0.3">
      <c r="A260" s="62"/>
      <c r="B260" s="62" t="s">
        <v>458</v>
      </c>
      <c r="C260" s="108"/>
      <c r="D260" s="107">
        <v>8430000</v>
      </c>
      <c r="E260" s="107">
        <v>8430000</v>
      </c>
      <c r="F260" s="107">
        <v>5070000</v>
      </c>
      <c r="G260" s="108">
        <v>4205955</v>
      </c>
      <c r="H260" s="108">
        <v>837053</v>
      </c>
    </row>
    <row r="261" spans="1:8" ht="120" x14ac:dyDescent="0.3">
      <c r="A261" s="62"/>
      <c r="B261" s="62" t="s">
        <v>459</v>
      </c>
      <c r="C261" s="108"/>
      <c r="D261" s="107">
        <v>9310000</v>
      </c>
      <c r="E261" s="107">
        <v>9310000</v>
      </c>
      <c r="F261" s="107">
        <v>4800000</v>
      </c>
      <c r="G261" s="108">
        <v>3636942</v>
      </c>
      <c r="H261" s="108">
        <v>720050</v>
      </c>
    </row>
    <row r="262" spans="1:8" ht="225" x14ac:dyDescent="0.3">
      <c r="A262" s="62"/>
      <c r="B262" s="62" t="s">
        <v>514</v>
      </c>
      <c r="C262" s="108"/>
      <c r="D262" s="107">
        <v>3036360</v>
      </c>
      <c r="E262" s="107">
        <v>3036360</v>
      </c>
      <c r="F262" s="107">
        <v>3036360</v>
      </c>
      <c r="G262" s="108">
        <v>3035445</v>
      </c>
      <c r="H262" s="108">
        <v>757086</v>
      </c>
    </row>
    <row r="263" spans="1:8" x14ac:dyDescent="0.3">
      <c r="A263" s="89" t="s">
        <v>460</v>
      </c>
      <c r="B263" s="89" t="s">
        <v>461</v>
      </c>
      <c r="C263" s="111">
        <f>+C264</f>
        <v>0</v>
      </c>
      <c r="D263" s="111">
        <f t="shared" ref="D263:H265" si="80">+D264</f>
        <v>68804000</v>
      </c>
      <c r="E263" s="111">
        <f t="shared" si="80"/>
        <v>68804000</v>
      </c>
      <c r="F263" s="111">
        <f t="shared" si="80"/>
        <v>38026000</v>
      </c>
      <c r="G263" s="111">
        <f t="shared" si="80"/>
        <v>35565684</v>
      </c>
      <c r="H263" s="111">
        <f t="shared" si="80"/>
        <v>6497620</v>
      </c>
    </row>
    <row r="264" spans="1:8" x14ac:dyDescent="0.3">
      <c r="A264" s="89" t="s">
        <v>462</v>
      </c>
      <c r="B264" s="89" t="s">
        <v>212</v>
      </c>
      <c r="C264" s="111">
        <f>+C265</f>
        <v>0</v>
      </c>
      <c r="D264" s="111">
        <f t="shared" si="80"/>
        <v>68804000</v>
      </c>
      <c r="E264" s="111">
        <f t="shared" si="80"/>
        <v>68804000</v>
      </c>
      <c r="F264" s="111">
        <f t="shared" si="80"/>
        <v>38026000</v>
      </c>
      <c r="G264" s="111">
        <f t="shared" si="80"/>
        <v>35565684</v>
      </c>
      <c r="H264" s="111">
        <f t="shared" si="80"/>
        <v>6497620</v>
      </c>
    </row>
    <row r="265" spans="1:8" x14ac:dyDescent="0.3">
      <c r="A265" s="56" t="s">
        <v>463</v>
      </c>
      <c r="B265" s="56" t="s">
        <v>464</v>
      </c>
      <c r="C265" s="111">
        <f>+C266</f>
        <v>0</v>
      </c>
      <c r="D265" s="111">
        <f t="shared" si="80"/>
        <v>68804000</v>
      </c>
      <c r="E265" s="111">
        <f t="shared" si="80"/>
        <v>68804000</v>
      </c>
      <c r="F265" s="111">
        <f t="shared" si="80"/>
        <v>38026000</v>
      </c>
      <c r="G265" s="111">
        <f t="shared" si="80"/>
        <v>35565684</v>
      </c>
      <c r="H265" s="111">
        <f t="shared" si="80"/>
        <v>6497620</v>
      </c>
    </row>
    <row r="266" spans="1:8" x14ac:dyDescent="0.3">
      <c r="A266" s="89" t="s">
        <v>465</v>
      </c>
      <c r="B266" s="89" t="s">
        <v>466</v>
      </c>
      <c r="C266" s="107">
        <f t="shared" ref="C266:H266" si="81">C267</f>
        <v>0</v>
      </c>
      <c r="D266" s="107">
        <f t="shared" si="81"/>
        <v>68804000</v>
      </c>
      <c r="E266" s="107">
        <f t="shared" si="81"/>
        <v>68804000</v>
      </c>
      <c r="F266" s="107">
        <f t="shared" si="81"/>
        <v>38026000</v>
      </c>
      <c r="G266" s="107">
        <f t="shared" si="81"/>
        <v>35565684</v>
      </c>
      <c r="H266" s="107">
        <f t="shared" si="81"/>
        <v>6497620</v>
      </c>
    </row>
    <row r="267" spans="1:8" x14ac:dyDescent="0.3">
      <c r="A267" s="89" t="s">
        <v>467</v>
      </c>
      <c r="B267" s="89" t="s">
        <v>468</v>
      </c>
      <c r="C267" s="107">
        <f t="shared" ref="C267:H267" si="82">C269+C270+C271</f>
        <v>0</v>
      </c>
      <c r="D267" s="107">
        <f t="shared" si="82"/>
        <v>68804000</v>
      </c>
      <c r="E267" s="107">
        <f t="shared" si="82"/>
        <v>68804000</v>
      </c>
      <c r="F267" s="107">
        <f t="shared" si="82"/>
        <v>38026000</v>
      </c>
      <c r="G267" s="107">
        <f t="shared" si="82"/>
        <v>35565684</v>
      </c>
      <c r="H267" s="107">
        <f t="shared" si="82"/>
        <v>6497620</v>
      </c>
    </row>
    <row r="268" spans="1:8" x14ac:dyDescent="0.3">
      <c r="A268" s="89" t="s">
        <v>469</v>
      </c>
      <c r="B268" s="89" t="s">
        <v>470</v>
      </c>
      <c r="C268" s="107">
        <f t="shared" ref="C268:H268" si="83">C269</f>
        <v>0</v>
      </c>
      <c r="D268" s="107">
        <f t="shared" si="83"/>
        <v>39051000</v>
      </c>
      <c r="E268" s="107">
        <f t="shared" si="83"/>
        <v>39051000</v>
      </c>
      <c r="F268" s="107">
        <f t="shared" si="83"/>
        <v>26556000</v>
      </c>
      <c r="G268" s="107">
        <f t="shared" si="83"/>
        <v>24973747</v>
      </c>
      <c r="H268" s="107">
        <f t="shared" si="83"/>
        <v>4565795</v>
      </c>
    </row>
    <row r="269" spans="1:8" x14ac:dyDescent="0.3">
      <c r="A269" s="90" t="s">
        <v>471</v>
      </c>
      <c r="B269" s="90" t="s">
        <v>472</v>
      </c>
      <c r="C269" s="108"/>
      <c r="D269" s="107">
        <v>39051000</v>
      </c>
      <c r="E269" s="107">
        <v>39051000</v>
      </c>
      <c r="F269" s="107">
        <v>26556000</v>
      </c>
      <c r="G269" s="108">
        <v>24973747</v>
      </c>
      <c r="H269" s="108">
        <v>4565795</v>
      </c>
    </row>
    <row r="270" spans="1:8" x14ac:dyDescent="0.3">
      <c r="A270" s="90" t="s">
        <v>473</v>
      </c>
      <c r="B270" s="90" t="s">
        <v>474</v>
      </c>
      <c r="C270" s="108"/>
      <c r="D270" s="107">
        <v>29753000</v>
      </c>
      <c r="E270" s="107">
        <v>29753000</v>
      </c>
      <c r="F270" s="107">
        <v>11470000</v>
      </c>
      <c r="G270" s="108">
        <v>10593773</v>
      </c>
      <c r="H270" s="108">
        <v>1931825</v>
      </c>
    </row>
    <row r="271" spans="1:8" ht="30" x14ac:dyDescent="0.3">
      <c r="A271" s="66"/>
      <c r="B271" s="66" t="s">
        <v>475</v>
      </c>
      <c r="C271" s="108"/>
      <c r="D271" s="107"/>
      <c r="E271" s="107"/>
      <c r="F271" s="107"/>
      <c r="G271" s="85">
        <v>-1836</v>
      </c>
      <c r="H271" s="85">
        <v>0</v>
      </c>
    </row>
    <row r="272" spans="1:8" ht="60" x14ac:dyDescent="0.3">
      <c r="A272" s="91" t="s">
        <v>223</v>
      </c>
      <c r="B272" s="91" t="s">
        <v>224</v>
      </c>
      <c r="C272" s="112">
        <f>C277+C273</f>
        <v>0</v>
      </c>
      <c r="D272" s="112">
        <f t="shared" ref="D272:H272" si="84">D277+D273</f>
        <v>0</v>
      </c>
      <c r="E272" s="112">
        <f t="shared" si="84"/>
        <v>0</v>
      </c>
      <c r="F272" s="112">
        <f t="shared" si="84"/>
        <v>0</v>
      </c>
      <c r="G272" s="112">
        <f t="shared" si="84"/>
        <v>0</v>
      </c>
      <c r="H272" s="112">
        <f t="shared" si="84"/>
        <v>0</v>
      </c>
    </row>
    <row r="273" spans="1:8" ht="30" x14ac:dyDescent="0.3">
      <c r="A273" s="91" t="s">
        <v>476</v>
      </c>
      <c r="B273" s="91" t="s">
        <v>477</v>
      </c>
      <c r="C273" s="112">
        <f>C274+C275+C276</f>
        <v>0</v>
      </c>
      <c r="D273" s="112">
        <f t="shared" ref="D273:H273" si="85">D274+D275+D276</f>
        <v>0</v>
      </c>
      <c r="E273" s="112">
        <f t="shared" si="85"/>
        <v>0</v>
      </c>
      <c r="F273" s="112">
        <f t="shared" si="85"/>
        <v>0</v>
      </c>
      <c r="G273" s="112">
        <f t="shared" si="85"/>
        <v>0</v>
      </c>
      <c r="H273" s="112">
        <f t="shared" si="85"/>
        <v>0</v>
      </c>
    </row>
    <row r="274" spans="1:8" x14ac:dyDescent="0.3">
      <c r="A274" s="91" t="s">
        <v>478</v>
      </c>
      <c r="B274" s="91" t="s">
        <v>479</v>
      </c>
      <c r="C274" s="112"/>
      <c r="D274" s="54"/>
      <c r="E274" s="54"/>
      <c r="F274" s="54"/>
      <c r="G274" s="67"/>
      <c r="H274" s="67"/>
    </row>
    <row r="275" spans="1:8" x14ac:dyDescent="0.3">
      <c r="A275" s="91" t="s">
        <v>480</v>
      </c>
      <c r="B275" s="91" t="s">
        <v>481</v>
      </c>
      <c r="C275" s="112"/>
      <c r="D275" s="54"/>
      <c r="E275" s="54"/>
      <c r="F275" s="54"/>
      <c r="G275" s="67"/>
      <c r="H275" s="67"/>
    </row>
    <row r="276" spans="1:8" x14ac:dyDescent="0.3">
      <c r="A276" s="91" t="s">
        <v>482</v>
      </c>
      <c r="B276" s="91" t="s">
        <v>483</v>
      </c>
      <c r="C276" s="112"/>
      <c r="D276" s="54"/>
      <c r="E276" s="54"/>
      <c r="F276" s="54"/>
      <c r="G276" s="67"/>
      <c r="H276" s="67"/>
    </row>
    <row r="277" spans="1:8" ht="30" x14ac:dyDescent="0.3">
      <c r="A277" s="91" t="s">
        <v>484</v>
      </c>
      <c r="B277" s="91" t="s">
        <v>513</v>
      </c>
      <c r="C277" s="112">
        <f>C278+C279+C280</f>
        <v>0</v>
      </c>
      <c r="D277" s="112">
        <f t="shared" ref="D277:H277" si="86">D278+D279+D280</f>
        <v>0</v>
      </c>
      <c r="E277" s="112">
        <f t="shared" si="86"/>
        <v>0</v>
      </c>
      <c r="F277" s="112">
        <f t="shared" si="86"/>
        <v>0</v>
      </c>
      <c r="G277" s="112">
        <f t="shared" si="86"/>
        <v>0</v>
      </c>
      <c r="H277" s="112">
        <f t="shared" si="86"/>
        <v>0</v>
      </c>
    </row>
    <row r="278" spans="1:8" x14ac:dyDescent="0.3">
      <c r="A278" s="92" t="s">
        <v>485</v>
      </c>
      <c r="B278" s="92" t="s">
        <v>486</v>
      </c>
      <c r="C278" s="85"/>
      <c r="D278" s="54"/>
      <c r="E278" s="54"/>
      <c r="F278" s="54"/>
      <c r="G278" s="61"/>
      <c r="H278" s="61"/>
    </row>
    <row r="279" spans="1:8" x14ac:dyDescent="0.3">
      <c r="A279" s="92" t="s">
        <v>487</v>
      </c>
      <c r="B279" s="92" t="s">
        <v>488</v>
      </c>
      <c r="C279" s="85"/>
      <c r="D279" s="54"/>
      <c r="E279" s="54"/>
      <c r="F279" s="54"/>
      <c r="G279" s="61"/>
      <c r="H279" s="61"/>
    </row>
    <row r="280" spans="1:8" x14ac:dyDescent="0.3">
      <c r="A280" s="92" t="s">
        <v>489</v>
      </c>
      <c r="B280" s="92" t="s">
        <v>483</v>
      </c>
      <c r="C280" s="85"/>
      <c r="D280" s="54"/>
      <c r="E280" s="54"/>
      <c r="F280" s="54"/>
      <c r="G280" s="61"/>
      <c r="H280" s="61"/>
    </row>
    <row r="281" spans="1:8" x14ac:dyDescent="0.3">
      <c r="A281" s="91" t="s">
        <v>490</v>
      </c>
      <c r="B281" s="91" t="s">
        <v>491</v>
      </c>
      <c r="C281" s="112">
        <f>C282</f>
        <v>0</v>
      </c>
      <c r="D281" s="112">
        <f t="shared" ref="D281:H282" si="87">D282</f>
        <v>0</v>
      </c>
      <c r="E281" s="112">
        <f t="shared" si="87"/>
        <v>0</v>
      </c>
      <c r="F281" s="112">
        <f t="shared" si="87"/>
        <v>0</v>
      </c>
      <c r="G281" s="112">
        <f t="shared" si="87"/>
        <v>0</v>
      </c>
      <c r="H281" s="112">
        <f t="shared" si="87"/>
        <v>0</v>
      </c>
    </row>
    <row r="282" spans="1:8" x14ac:dyDescent="0.3">
      <c r="A282" s="91" t="s">
        <v>492</v>
      </c>
      <c r="B282" s="91" t="s">
        <v>212</v>
      </c>
      <c r="C282" s="112">
        <f>C283</f>
        <v>0</v>
      </c>
      <c r="D282" s="112">
        <f t="shared" si="87"/>
        <v>0</v>
      </c>
      <c r="E282" s="112">
        <f t="shared" si="87"/>
        <v>0</v>
      </c>
      <c r="F282" s="112">
        <f t="shared" si="87"/>
        <v>0</v>
      </c>
      <c r="G282" s="112">
        <f t="shared" si="87"/>
        <v>0</v>
      </c>
      <c r="H282" s="112">
        <f t="shared" si="87"/>
        <v>0</v>
      </c>
    </row>
    <row r="283" spans="1:8" ht="60" x14ac:dyDescent="0.3">
      <c r="A283" s="91" t="s">
        <v>493</v>
      </c>
      <c r="B283" s="91" t="s">
        <v>224</v>
      </c>
      <c r="C283" s="112">
        <f>C286</f>
        <v>0</v>
      </c>
      <c r="D283" s="112">
        <f t="shared" ref="D283:H283" si="88">D286</f>
        <v>0</v>
      </c>
      <c r="E283" s="112">
        <f t="shared" si="88"/>
        <v>0</v>
      </c>
      <c r="F283" s="112">
        <f t="shared" si="88"/>
        <v>0</v>
      </c>
      <c r="G283" s="112">
        <f t="shared" si="88"/>
        <v>0</v>
      </c>
      <c r="H283" s="112">
        <f t="shared" si="88"/>
        <v>0</v>
      </c>
    </row>
    <row r="284" spans="1:8" x14ac:dyDescent="0.3">
      <c r="A284" s="91" t="s">
        <v>494</v>
      </c>
      <c r="B284" s="91" t="s">
        <v>237</v>
      </c>
      <c r="C284" s="112">
        <f t="shared" ref="C284:H289" si="89">C285</f>
        <v>0</v>
      </c>
      <c r="D284" s="112">
        <f t="shared" si="89"/>
        <v>0</v>
      </c>
      <c r="E284" s="112">
        <f t="shared" si="89"/>
        <v>0</v>
      </c>
      <c r="F284" s="112">
        <f t="shared" si="89"/>
        <v>0</v>
      </c>
      <c r="G284" s="112">
        <f t="shared" si="89"/>
        <v>0</v>
      </c>
      <c r="H284" s="112">
        <f t="shared" si="89"/>
        <v>0</v>
      </c>
    </row>
    <row r="285" spans="1:8" x14ac:dyDescent="0.3">
      <c r="A285" s="91" t="s">
        <v>495</v>
      </c>
      <c r="B285" s="91" t="s">
        <v>212</v>
      </c>
      <c r="C285" s="112">
        <f t="shared" si="89"/>
        <v>0</v>
      </c>
      <c r="D285" s="112">
        <f t="shared" si="89"/>
        <v>0</v>
      </c>
      <c r="E285" s="112">
        <f t="shared" si="89"/>
        <v>0</v>
      </c>
      <c r="F285" s="112">
        <f t="shared" si="89"/>
        <v>0</v>
      </c>
      <c r="G285" s="112">
        <f t="shared" si="89"/>
        <v>0</v>
      </c>
      <c r="H285" s="112">
        <f t="shared" si="89"/>
        <v>0</v>
      </c>
    </row>
    <row r="286" spans="1:8" ht="60" x14ac:dyDescent="0.3">
      <c r="A286" s="92" t="s">
        <v>496</v>
      </c>
      <c r="B286" s="92" t="s">
        <v>224</v>
      </c>
      <c r="C286" s="112">
        <f t="shared" si="89"/>
        <v>0</v>
      </c>
      <c r="D286" s="112">
        <f t="shared" si="89"/>
        <v>0</v>
      </c>
      <c r="E286" s="112">
        <f t="shared" si="89"/>
        <v>0</v>
      </c>
      <c r="F286" s="112">
        <f t="shared" si="89"/>
        <v>0</v>
      </c>
      <c r="G286" s="112">
        <f t="shared" si="89"/>
        <v>0</v>
      </c>
      <c r="H286" s="112">
        <f t="shared" si="89"/>
        <v>0</v>
      </c>
    </row>
    <row r="287" spans="1:8" ht="30" x14ac:dyDescent="0.3">
      <c r="A287" s="91" t="s">
        <v>497</v>
      </c>
      <c r="B287" s="91" t="s">
        <v>513</v>
      </c>
      <c r="C287" s="112">
        <f t="shared" si="89"/>
        <v>0</v>
      </c>
      <c r="D287" s="112">
        <f t="shared" si="89"/>
        <v>0</v>
      </c>
      <c r="E287" s="112">
        <f t="shared" si="89"/>
        <v>0</v>
      </c>
      <c r="F287" s="112">
        <f t="shared" si="89"/>
        <v>0</v>
      </c>
      <c r="G287" s="112">
        <f t="shared" si="89"/>
        <v>0</v>
      </c>
      <c r="H287" s="112">
        <f t="shared" si="89"/>
        <v>0</v>
      </c>
    </row>
    <row r="288" spans="1:8" x14ac:dyDescent="0.3">
      <c r="A288" s="91" t="s">
        <v>498</v>
      </c>
      <c r="B288" s="91" t="s">
        <v>488</v>
      </c>
      <c r="C288" s="112">
        <f t="shared" si="89"/>
        <v>0</v>
      </c>
      <c r="D288" s="112">
        <f t="shared" si="89"/>
        <v>0</v>
      </c>
      <c r="E288" s="112">
        <f t="shared" si="89"/>
        <v>0</v>
      </c>
      <c r="F288" s="112">
        <f t="shared" si="89"/>
        <v>0</v>
      </c>
      <c r="G288" s="112">
        <f t="shared" si="89"/>
        <v>0</v>
      </c>
      <c r="H288" s="112">
        <f t="shared" si="89"/>
        <v>0</v>
      </c>
    </row>
    <row r="289" spans="1:8" x14ac:dyDescent="0.3">
      <c r="A289" s="91" t="s">
        <v>499</v>
      </c>
      <c r="B289" s="91" t="s">
        <v>500</v>
      </c>
      <c r="C289" s="112">
        <f t="shared" si="89"/>
        <v>0</v>
      </c>
      <c r="D289" s="112">
        <f t="shared" si="89"/>
        <v>0</v>
      </c>
      <c r="E289" s="112">
        <f t="shared" si="89"/>
        <v>0</v>
      </c>
      <c r="F289" s="112">
        <f t="shared" si="89"/>
        <v>0</v>
      </c>
      <c r="G289" s="112">
        <f t="shared" si="89"/>
        <v>0</v>
      </c>
      <c r="H289" s="112">
        <f t="shared" si="89"/>
        <v>0</v>
      </c>
    </row>
    <row r="290" spans="1:8" x14ac:dyDescent="0.3">
      <c r="A290" s="92" t="s">
        <v>501</v>
      </c>
      <c r="B290" s="92" t="s">
        <v>502</v>
      </c>
      <c r="C290" s="85"/>
      <c r="D290" s="54"/>
      <c r="E290" s="54"/>
      <c r="F290" s="54"/>
      <c r="G290" s="61"/>
      <c r="H290" s="61"/>
    </row>
    <row r="291" spans="1:8" x14ac:dyDescent="0.3">
      <c r="B291" s="116" t="s">
        <v>531</v>
      </c>
      <c r="C291" s="41"/>
      <c r="D291" s="41"/>
      <c r="E291" s="41"/>
    </row>
    <row r="292" spans="1:8" x14ac:dyDescent="0.3">
      <c r="B292" s="14"/>
      <c r="C292" s="41"/>
      <c r="D292" s="41"/>
      <c r="E292" s="41"/>
    </row>
    <row r="293" spans="1:8" ht="15.75" x14ac:dyDescent="0.3">
      <c r="A293" s="118" t="s">
        <v>516</v>
      </c>
      <c r="B293" s="119"/>
      <c r="C293" s="41"/>
      <c r="D293" s="117"/>
      <c r="E293" s="41"/>
    </row>
    <row r="294" spans="1:8" x14ac:dyDescent="0.3">
      <c r="A294" s="36"/>
      <c r="B294" s="120"/>
      <c r="C294" s="41"/>
      <c r="D294" s="117"/>
      <c r="E294" s="41"/>
    </row>
    <row r="295" spans="1:8" ht="15.75" x14ac:dyDescent="0.3">
      <c r="A295" s="121"/>
      <c r="B295" s="122" t="s">
        <v>517</v>
      </c>
      <c r="C295" s="41"/>
      <c r="D295" s="123" t="s">
        <v>518</v>
      </c>
      <c r="E295" s="41"/>
    </row>
    <row r="296" spans="1:8" x14ac:dyDescent="0.3">
      <c r="A296" s="36"/>
      <c r="B296" s="28" t="s">
        <v>525</v>
      </c>
      <c r="C296" s="41"/>
      <c r="D296" s="124" t="s">
        <v>520</v>
      </c>
      <c r="E296" s="41"/>
    </row>
    <row r="297" spans="1:8" x14ac:dyDescent="0.3">
      <c r="C297" s="41"/>
      <c r="D297" s="124"/>
      <c r="E297" s="41"/>
    </row>
    <row r="298" spans="1:8" x14ac:dyDescent="0.3">
      <c r="C298" s="41"/>
      <c r="D298" s="124"/>
      <c r="E298" s="41"/>
    </row>
    <row r="299" spans="1:8" x14ac:dyDescent="0.3">
      <c r="C299" s="41"/>
      <c r="D299" s="125" t="s">
        <v>521</v>
      </c>
      <c r="E299" s="41"/>
      <c r="F299" s="126" t="s">
        <v>523</v>
      </c>
    </row>
    <row r="300" spans="1:8" x14ac:dyDescent="0.3">
      <c r="C300" s="41"/>
      <c r="D300" s="124" t="s">
        <v>522</v>
      </c>
      <c r="E300" s="41"/>
      <c r="F300" s="28" t="s">
        <v>524</v>
      </c>
    </row>
    <row r="301" spans="1:8" x14ac:dyDescent="0.3">
      <c r="C301" s="41"/>
      <c r="D301" s="41"/>
      <c r="E301" s="41"/>
    </row>
    <row r="302" spans="1:8" x14ac:dyDescent="0.3">
      <c r="C302" s="41"/>
      <c r="E302" s="41"/>
    </row>
    <row r="303" spans="1:8" x14ac:dyDescent="0.3">
      <c r="C303" s="41"/>
      <c r="E303" s="41"/>
    </row>
  </sheetData>
  <protectedRanges>
    <protectedRange sqref="B3:B4 C2:C4" name="Zonă1_1" securityDescriptor="O:WDG:WDD:(A;;CC;;;WD)"/>
    <protectedRange sqref="B2" name="Zonă1_1_1_1_1_1_1" securityDescriptor="O:WDG:WDD:(A;;CC;;;WD)"/>
    <protectedRange sqref="G70:H70 G38:H41 G163:H165 G81:H81 G138:H138 G34:H34 G101:H101 G113:H113 G97:H97 G116:H116 G121:H122 G125:H125 G127:H128 G149:H149 G152:H155 G157:H160 G167:H170 G209:H211 G141:H142 G83:H85 G106:H106" name="Zonă3_6"/>
    <protectedRange sqref="G36:H36" name="Zonă3_2_2"/>
    <protectedRange sqref="G54:H54" name="Zonă3_3_2"/>
    <protectedRange sqref="G63:H66" name="Zonă3_4_2"/>
    <protectedRange sqref="G82:H82" name="Zonă3_5_2"/>
  </protectedRanges>
  <printOptions horizontalCentered="1"/>
  <pageMargins left="0.23622047244094491" right="0.23622047244094491" top="0.74803149606299213" bottom="0.74803149606299213" header="0.31496062992125984" footer="0.31496062992125984"/>
  <pageSetup scale="70"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2023-06-12T11:38:26Z</cp:lastPrinted>
  <dcterms:created xsi:type="dcterms:W3CDTF">2023-02-07T08:41:31Z</dcterms:created>
  <dcterms:modified xsi:type="dcterms:W3CDTF">2023-06-12T12:15:53Z</dcterms:modified>
</cp:coreProperties>
</file>